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cerna.sharepoint.com/sites/NetZeroBusinessSupport/Shared Documents/Products/WP2/Additional Excel Tools/BringAbout additional tools/"/>
    </mc:Choice>
  </mc:AlternateContent>
  <xr:revisionPtr revIDLastSave="629" documentId="13_ncr:1_{A2A4199F-8204-4E02-975B-75E96BF53C9A}" xr6:coauthVersionLast="47" xr6:coauthVersionMax="47" xr10:uidLastSave="{902F4971-EF8F-4AC3-A8EA-73787A35950B}"/>
  <bookViews>
    <workbookView xWindow="28680" yWindow="-120" windowWidth="29040" windowHeight="15720" xr2:uid="{00000000-000D-0000-FFFF-FFFF00000000}"/>
  </bookViews>
  <sheets>
    <sheet name="Tool Summary" sheetId="4" r:id="rId1"/>
    <sheet name="New Waste data" sheetId="8" state="hidden" r:id="rId2"/>
    <sheet name="Waste Data Entry" sheetId="12" r:id="rId3"/>
    <sheet name="Waste Summary" sheetId="13" r:id="rId4"/>
    <sheet name="Reference Benchmarks" sheetId="10" state="hidden" r:id="rId5"/>
    <sheet name="Water usage estimation" sheetId="11" state="hidden" r:id="rId6"/>
    <sheet name="All Results" sheetId="5" state="hidden" r:id="rId7"/>
    <sheet name="BS Standards " sheetId="7" state="hidden" r:id="rId8"/>
    <sheet name="Reference" sheetId="2" state="hidden" r:id="rId9"/>
  </sheets>
  <externalReferences>
    <externalReference r:id="rId10"/>
    <externalReference r:id="rId11"/>
  </externalReferences>
  <definedNames>
    <definedName name="Building_items">Tbl_Items[Building Name]</definedName>
    <definedName name="Bus" localSheetId="0">#REF!</definedName>
    <definedName name="Cars" localSheetId="0">#REF!</definedName>
    <definedName name="Countries" localSheetId="0">#REF!</definedName>
    <definedName name="Countries">#REF!</definedName>
    <definedName name="Delivery_vehicles_category" localSheetId="0">[1]Sheet1!$A$1:$A$2</definedName>
    <definedName name="Delivery_vehicles_category">[1]Sheet1!$A$1:$A$2</definedName>
    <definedName name="Employee_commute" localSheetId="0">[2]Sheet2!$A$1:$A$5</definedName>
    <definedName name="Employee_commute">[2]Sheet2!$A$1:$A$5</definedName>
    <definedName name="Enclosed_Shopping_Centres">'Reference Benchmarks'!$C$29:$C$30</definedName>
    <definedName name="Ferry" localSheetId="0">[1]Reference!$A$11:$A$13</definedName>
    <definedName name="Ferry">[2]Reference!$A$25:$A$27</definedName>
    <definedName name="Haul_types" localSheetId="0">[1]Reference!$A$4:$A$7</definedName>
    <definedName name="Haul_types">[2]Reference!$A$4:$A$7</definedName>
    <definedName name="Offices">'Reference Benchmarks'!$B$29:$B$30</definedName>
    <definedName name="Rail" localSheetId="0">#REF!</definedName>
    <definedName name="Ref3_">'Reference Benchmarks'!$D$29:$D$30</definedName>
    <definedName name="Taxi" localSheetId="0">#REF!</definedName>
    <definedName name="Tool.summary">'Tool Summary'!$A$1:$D$19</definedName>
    <definedName name="Vehicle_category" localSheetId="0">[1]Sheet5!$A$1:$A$2</definedName>
    <definedName name="Vehicle_category">[1]Sheet5!$A$1:$A$2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0" l="1"/>
  <c r="E24" i="10"/>
  <c r="D24" i="10"/>
  <c r="C24" i="10"/>
  <c r="F23" i="10"/>
  <c r="E23" i="10"/>
  <c r="D23" i="10"/>
  <c r="C23" i="10"/>
  <c r="E17" i="12"/>
  <c r="E18" i="12"/>
  <c r="E19" i="12"/>
  <c r="E20" i="12"/>
  <c r="F20" i="12" s="1"/>
  <c r="E21" i="12"/>
  <c r="F21" i="12" s="1"/>
  <c r="E22" i="12"/>
  <c r="F22" i="12" s="1"/>
  <c r="E23" i="12"/>
  <c r="F23" i="12" s="1"/>
  <c r="E24" i="12"/>
  <c r="F24" i="12" s="1"/>
  <c r="E25" i="12"/>
  <c r="E26" i="12"/>
  <c r="F26" i="12" s="1"/>
  <c r="E27" i="12"/>
  <c r="F27" i="12" s="1"/>
  <c r="E28" i="12"/>
  <c r="F28" i="12" s="1"/>
  <c r="E29" i="12"/>
  <c r="F29" i="12" s="1"/>
  <c r="E30" i="12"/>
  <c r="F30" i="12" s="1"/>
  <c r="F25" i="12"/>
  <c r="C30" i="12"/>
  <c r="C18" i="12"/>
  <c r="C17" i="12"/>
  <c r="C19" i="12"/>
  <c r="C20" i="12"/>
  <c r="C21" i="12"/>
  <c r="C22" i="12"/>
  <c r="C23" i="12"/>
  <c r="C24" i="12"/>
  <c r="C25" i="12"/>
  <c r="C26" i="12"/>
  <c r="C27" i="12"/>
  <c r="C28" i="12"/>
  <c r="C29" i="12"/>
  <c r="F19" i="12" l="1"/>
  <c r="F18" i="12"/>
  <c r="A8" i="11"/>
  <c r="B8" i="11" s="1"/>
  <c r="F17" i="12" l="1"/>
  <c r="B4" i="13" s="1"/>
  <c r="D11" i="8"/>
  <c r="D13" i="8"/>
  <c r="D15" i="8"/>
  <c r="D17" i="8"/>
  <c r="D19" i="8"/>
  <c r="D21" i="8"/>
  <c r="D23" i="8"/>
  <c r="D25" i="8"/>
  <c r="D27" i="8"/>
  <c r="D29" i="8"/>
  <c r="D31" i="8"/>
  <c r="D33" i="8"/>
  <c r="D5" i="7"/>
  <c r="D6" i="7"/>
  <c r="D7" i="7"/>
  <c r="D8" i="7"/>
  <c r="D9" i="7"/>
  <c r="D10" i="7"/>
  <c r="D11" i="7"/>
  <c r="D12" i="7"/>
  <c r="D13" i="7"/>
  <c r="D14" i="7"/>
  <c r="D15" i="7"/>
  <c r="D4" i="7"/>
  <c r="B5" i="13" l="1"/>
  <c r="B9" i="13"/>
  <c r="B13" i="13" s="1"/>
  <c r="B8" i="13"/>
  <c r="B4" i="5"/>
  <c r="B6" i="5" s="1"/>
  <c r="B12" i="13" l="1"/>
  <c r="B5" i="5"/>
</calcChain>
</file>

<file path=xl/sharedStrings.xml><?xml version="1.0" encoding="utf-8"?>
<sst xmlns="http://schemas.openxmlformats.org/spreadsheetml/2006/main" count="179" uniqueCount="128">
  <si>
    <t>Introduction</t>
  </si>
  <si>
    <t>This calculator is designed to estimate the amount of waste under each type(General vs Recycled) based on the type of building used for the business</t>
  </si>
  <si>
    <t>Index</t>
  </si>
  <si>
    <t>Tool Summary</t>
  </si>
  <si>
    <t>This sheet gives a brief summary on the different tab settings in the calculator to estimate the weekly waste arising from your building in tonnes</t>
  </si>
  <si>
    <t>This sheet is used to input the values for your business</t>
  </si>
  <si>
    <t>This sheet gives a summary of the estimates of each type of waste ( General and Recycling ) arising based on the type of builiding made in the selection</t>
  </si>
  <si>
    <t>Category 5 : Waste Generated in company operations for businesses</t>
  </si>
  <si>
    <t>Do you segregate your waste ?</t>
  </si>
  <si>
    <t>Yes</t>
  </si>
  <si>
    <t xml:space="preserve">if no, </t>
  </si>
  <si>
    <t>All your waste is assumed as general, hence it %age of your General Waste is 100%</t>
  </si>
  <si>
    <t>Please enter the values in the 'Input data' column for all that apply in the below table</t>
  </si>
  <si>
    <t>Please go to the "All Results" sheet/tab to view the summary and estimated values</t>
  </si>
  <si>
    <t>Building Type</t>
  </si>
  <si>
    <t>Corresponding Input Criteria</t>
  </si>
  <si>
    <t xml:space="preserve">Input data </t>
  </si>
  <si>
    <t>Total weekly waste arising per week (in tonnes)</t>
  </si>
  <si>
    <t>Office</t>
  </si>
  <si>
    <t>Please enter the number of employees in your office building</t>
  </si>
  <si>
    <t>Shopping Center</t>
  </si>
  <si>
    <r>
      <t>Please enter the total floor area of your shopping center in m</t>
    </r>
    <r>
      <rPr>
        <vertAlign val="superscript"/>
        <sz val="11"/>
        <color theme="1"/>
        <rFont val="Calibri"/>
        <family val="2"/>
        <scheme val="minor"/>
      </rPr>
      <t>2</t>
    </r>
  </si>
  <si>
    <t>Fast Food Outlet</t>
  </si>
  <si>
    <t>Please enter the number/quantity of sales made per week</t>
  </si>
  <si>
    <t>Department Store</t>
  </si>
  <si>
    <t xml:space="preserve">Please enter the sales area/built area of the Departmental store </t>
  </si>
  <si>
    <t xml:space="preserve">Restaurant </t>
  </si>
  <si>
    <t>Please enter the number of dining spaces/cover (1 guest = 1 dining space )</t>
  </si>
  <si>
    <t>4/5 star hotel</t>
  </si>
  <si>
    <t>Please enter the total number of bedrooms in the hotel</t>
  </si>
  <si>
    <t>2/3 star hotel</t>
  </si>
  <si>
    <t>1 star hotel  / B&amp;B</t>
  </si>
  <si>
    <t>Small Supermarket</t>
  </si>
  <si>
    <t>Please enter the total area of the supermarket</t>
  </si>
  <si>
    <t>Large Supermarket</t>
  </si>
  <si>
    <t>Industrial Unit</t>
  </si>
  <si>
    <t>Please enter the total floor area of the industrial unit</t>
  </si>
  <si>
    <t>Entertainment Complex/ Leisure center</t>
  </si>
  <si>
    <t>Please enter the total floor area of the complex / leisure center in m2</t>
  </si>
  <si>
    <t>Information</t>
  </si>
  <si>
    <t>Instructions</t>
  </si>
  <si>
    <t>Select the type of building</t>
  </si>
  <si>
    <t>Standard volume in tonnes for the building</t>
  </si>
  <si>
    <t>Building's Weekly waste arising (in tonnes )</t>
  </si>
  <si>
    <t>Shopping Centre</t>
  </si>
  <si>
    <t>No</t>
  </si>
  <si>
    <t>Summary Table</t>
  </si>
  <si>
    <t>Building Name</t>
  </si>
  <si>
    <t>Questionnaire</t>
  </si>
  <si>
    <t>BS Standard weekly (tonnes)</t>
  </si>
  <si>
    <t xml:space="preserve">Choice </t>
  </si>
  <si>
    <t>yes</t>
  </si>
  <si>
    <t>no</t>
  </si>
  <si>
    <t>Entertainment Complex/ Leisure centre</t>
  </si>
  <si>
    <r>
      <t>Please enter the total floor area of the complex / leisure center in m</t>
    </r>
    <r>
      <rPr>
        <vertAlign val="superscript"/>
        <sz val="11"/>
        <color theme="1"/>
        <rFont val="Calibri"/>
        <family val="2"/>
        <scheme val="minor"/>
      </rPr>
      <t>2</t>
    </r>
  </si>
  <si>
    <t>Building type</t>
  </si>
  <si>
    <t>Activity data</t>
  </si>
  <si>
    <t>Category</t>
  </si>
  <si>
    <t>Weight in Kg</t>
  </si>
  <si>
    <t xml:space="preserve">The total amount of waste in all your buildings is </t>
  </si>
  <si>
    <t>Estimated General Waste</t>
  </si>
  <si>
    <t>Estimated Recycled Waste</t>
  </si>
  <si>
    <t>conversion factor</t>
  </si>
  <si>
    <t xml:space="preserve">Building </t>
  </si>
  <si>
    <t>Standard volume in Litres</t>
  </si>
  <si>
    <t>Value in litres</t>
  </si>
  <si>
    <t>Values in tonnes</t>
  </si>
  <si>
    <t xml:space="preserve">Office </t>
  </si>
  <si>
    <t>Standard volume arising per employee (50 L)</t>
  </si>
  <si>
    <t xml:space="preserve">Shopping Center </t>
  </si>
  <si>
    <r>
      <t>Standard volume arising per employee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the sales area ( 10 L )</t>
    </r>
  </si>
  <si>
    <t>Volume per sale ( 5L ) standard</t>
  </si>
  <si>
    <t>Standard volume per m2 of sales area ( 10 L )</t>
  </si>
  <si>
    <t>Standard volume of waste generated per guest /per cover per week ( 75 L )</t>
  </si>
  <si>
    <t>Standard volume of waste generated per bedroom ( 350 L)</t>
  </si>
  <si>
    <t>Standard volume of waste generated per bedroom ( 250 L )</t>
  </si>
  <si>
    <t>Standard volume of waste generated per bedroom ( 150 L )</t>
  </si>
  <si>
    <r>
      <t>Standard volume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sales area ( 100 L )</t>
    </r>
  </si>
  <si>
    <r>
      <t>Standard volume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sales area ( 150 L )</t>
    </r>
  </si>
  <si>
    <r>
      <t>Standard Volume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floor area (5L)</t>
    </r>
  </si>
  <si>
    <r>
      <t>Standard volume per m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of the floor area (100 L )</t>
    </r>
  </si>
  <si>
    <t>Waste Treatment Process</t>
  </si>
  <si>
    <t>Choice</t>
  </si>
  <si>
    <t>Domestic</t>
  </si>
  <si>
    <t>Re-use</t>
  </si>
  <si>
    <t>Open-loop</t>
  </si>
  <si>
    <t>Closed-loop</t>
  </si>
  <si>
    <t>Combustion</t>
  </si>
  <si>
    <t>Composting</t>
  </si>
  <si>
    <t>Restaurant</t>
  </si>
  <si>
    <t>Landfill</t>
  </si>
  <si>
    <t>Anaerobic digestion</t>
  </si>
  <si>
    <t>1 star hotel</t>
  </si>
  <si>
    <t>Large supermarket</t>
  </si>
  <si>
    <t>Entertainment complex/Leisure center</t>
  </si>
  <si>
    <t>Waste Summary</t>
  </si>
  <si>
    <t>Waste Data Entry</t>
  </si>
  <si>
    <t>Estimation of waste arising per week</t>
  </si>
  <si>
    <t>Breakdown of Total Segregated Waste per week</t>
  </si>
  <si>
    <t>Overall Waste Summary per year</t>
  </si>
  <si>
    <t>https://www.gov.uk/government/statistics/uk-waste-data/uk-statistics-on-waste</t>
  </si>
  <si>
    <t>These values can be used to feed into the BringAbout Tool to calculate the carbon emissions arisisng from waste generated in operations in your company</t>
  </si>
  <si>
    <t>Waste segregation
(Do you segregate the waste into general and recyle waste?)</t>
  </si>
  <si>
    <t>Please enter the average annual operational duration of your company in weeks</t>
  </si>
  <si>
    <t>User data entry Table : Estimation of Waste Generated in operations</t>
  </si>
  <si>
    <t>Data requirement specification</t>
  </si>
  <si>
    <r>
      <t xml:space="preserve">• To start adding a building, click on the first column(A16) to enable the selection of the building type from the drop down list.
• Building Type and Waste segregation inputs are to be selected from the drop down list.
• Based on the Data requirement specified for the selected building type, enter the data in the Activity data column.
• If you have two or more buildings of the same type, you can either combine or add them as separate entries.
• Please use each row to add one building of a certain type only.
• Waste summary and estimated values can viewed in the </t>
    </r>
    <r>
      <rPr>
        <b/>
        <sz val="14"/>
        <color theme="1"/>
        <rFont val="Calibri"/>
        <family val="2"/>
        <scheme val="minor"/>
      </rPr>
      <t xml:space="preserve">Waste Summary </t>
    </r>
    <r>
      <rPr>
        <sz val="14"/>
        <color theme="1"/>
        <rFont val="Calibri"/>
        <family val="2"/>
        <scheme val="minor"/>
      </rPr>
      <t>tab.</t>
    </r>
  </si>
  <si>
    <t>• The standard weekly arising for a specific building type is obtained from the British Standard for Waste Management for Buildings (BS 5906:2005).
• Allocation of segrgated waste is based on UK Statistics on Waste.</t>
  </si>
  <si>
    <t>Source:</t>
  </si>
  <si>
    <t>Offices</t>
  </si>
  <si>
    <t>Enclosed Shopping Centres</t>
  </si>
  <si>
    <t>Type of Building</t>
  </si>
  <si>
    <t>Typical practice water usage per person</t>
  </si>
  <si>
    <r>
      <t>Typical practice water usage per m</t>
    </r>
    <r>
      <rPr>
        <vertAlign val="superscript"/>
        <sz val="11"/>
        <color theme="1"/>
        <rFont val="Calibri"/>
        <family val="2"/>
        <scheme val="minor"/>
      </rPr>
      <t>2</t>
    </r>
  </si>
  <si>
    <t>Good practice water usage per person</t>
  </si>
  <si>
    <r>
      <t>Good practice water usage per m</t>
    </r>
    <r>
      <rPr>
        <vertAlign val="superscript"/>
        <sz val="11"/>
        <color theme="1"/>
        <rFont val="Calibri"/>
        <family val="2"/>
        <scheme val="minor"/>
      </rPr>
      <t>2</t>
    </r>
  </si>
  <si>
    <t>Choose the method of estimation</t>
  </si>
  <si>
    <t>Cubic metres of water used/person/working day</t>
  </si>
  <si>
    <t>Cubic metres of water used/square meter of space occupied/year</t>
  </si>
  <si>
    <t>Cubic metres of water used/square meter of space occupied/per year</t>
  </si>
  <si>
    <t>Cubic metres of water used/ person/per visit</t>
  </si>
  <si>
    <t>Ref3</t>
  </si>
  <si>
    <t xml:space="preserve"> Total Segregated Waste in all buildings (tonnes)</t>
  </si>
  <si>
    <t>Total non segregated Waste from all buildings (tonnes)</t>
  </si>
  <si>
    <t>General waste (tonnes)</t>
  </si>
  <si>
    <t>Recycled waste (tonnes)</t>
  </si>
  <si>
    <t>Estimated Total general waste (tonnes)</t>
  </si>
  <si>
    <t>Estimated Total recycled waste (tonnes)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</si>
</sst>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E0A4A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E0A4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C05"/>
        <bgColor indexed="64"/>
      </patternFill>
    </fill>
    <fill>
      <patternFill patternType="solid">
        <fgColor rgb="FF66F3F6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E0A4A"/>
      </left>
      <right style="thin">
        <color rgb="FF2E0A4A"/>
      </right>
      <top style="thin">
        <color rgb="FF2E0A4A"/>
      </top>
      <bottom style="thin">
        <color rgb="FF2E0A4A"/>
      </bottom>
      <diagonal/>
    </border>
    <border>
      <left style="thin">
        <color rgb="FF2E0A4A"/>
      </left>
      <right style="thin">
        <color theme="0" tint="-0.14999847407452621"/>
      </right>
      <top style="thin">
        <color rgb="FF2E0A4A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2E0A4A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rgb="FF2E0A4A"/>
      </right>
      <top style="thin">
        <color rgb="FF2E0A4A"/>
      </top>
      <bottom style="thin">
        <color theme="0" tint="-0.14999847407452621"/>
      </bottom>
      <diagonal/>
    </border>
    <border>
      <left style="thin">
        <color rgb="FF2E0A4A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2E0A4A"/>
      </right>
      <top/>
      <bottom style="thin">
        <color indexed="64"/>
      </bottom>
      <diagonal/>
    </border>
    <border>
      <left style="thin">
        <color rgb="FF2E0A4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2E0A4A"/>
      </right>
      <top style="thin">
        <color indexed="64"/>
      </top>
      <bottom style="thin">
        <color indexed="64"/>
      </bottom>
      <diagonal/>
    </border>
    <border>
      <left style="thin">
        <color rgb="FF2E0A4A"/>
      </left>
      <right style="thin">
        <color indexed="64"/>
      </right>
      <top style="thin">
        <color indexed="64"/>
      </top>
      <bottom style="thin">
        <color rgb="FF2E0A4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E0A4A"/>
      </bottom>
      <diagonal/>
    </border>
    <border>
      <left style="thin">
        <color indexed="64"/>
      </left>
      <right style="thin">
        <color rgb="FF2E0A4A"/>
      </right>
      <top style="thin">
        <color indexed="64"/>
      </top>
      <bottom style="thin">
        <color rgb="FF2E0A4A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5" xfId="0" applyFont="1" applyBorder="1" applyAlignment="1">
      <alignment horizontal="center"/>
    </xf>
    <xf numFmtId="0" fontId="0" fillId="6" borderId="0" xfId="0" applyFill="1"/>
    <xf numFmtId="9" fontId="0" fillId="0" borderId="0" xfId="0" applyNumberFormat="1"/>
    <xf numFmtId="0" fontId="0" fillId="8" borderId="1" xfId="0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0" fillId="0" borderId="19" xfId="0" applyBorder="1"/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4" borderId="27" xfId="0" applyFill="1" applyBorder="1"/>
    <xf numFmtId="0" fontId="0" fillId="0" borderId="28" xfId="0" applyBorder="1"/>
    <xf numFmtId="0" fontId="0" fillId="0" borderId="29" xfId="0" applyBorder="1"/>
    <xf numFmtId="0" fontId="0" fillId="4" borderId="30" xfId="0" applyFill="1" applyBorder="1"/>
    <xf numFmtId="0" fontId="0" fillId="8" borderId="25" xfId="0" applyFill="1" applyBorder="1"/>
    <xf numFmtId="0" fontId="0" fillId="7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0" fillId="0" borderId="18" xfId="0" applyBorder="1"/>
    <xf numFmtId="0" fontId="3" fillId="5" borderId="0" xfId="0" applyFont="1" applyFill="1"/>
    <xf numFmtId="0" fontId="9" fillId="7" borderId="20" xfId="0" applyFont="1" applyFill="1" applyBorder="1"/>
    <xf numFmtId="0" fontId="0" fillId="0" borderId="0" xfId="0" applyAlignment="1">
      <alignment wrapText="1"/>
    </xf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17" xfId="0" applyBorder="1"/>
    <xf numFmtId="0" fontId="0" fillId="0" borderId="33" xfId="0" applyBorder="1"/>
    <xf numFmtId="0" fontId="4" fillId="0" borderId="1" xfId="2" quotePrefix="1" applyFill="1" applyBorder="1"/>
    <xf numFmtId="0" fontId="8" fillId="0" borderId="0" xfId="0" applyFont="1" applyAlignment="1">
      <alignment horizontal="center" vertical="center" wrapText="1"/>
    </xf>
    <xf numFmtId="0" fontId="4" fillId="0" borderId="1" xfId="2" applyFill="1" applyBorder="1"/>
    <xf numFmtId="0" fontId="3" fillId="0" borderId="0" xfId="0" applyFont="1" applyAlignment="1">
      <alignment horizontal="center"/>
    </xf>
    <xf numFmtId="0" fontId="0" fillId="0" borderId="35" xfId="0" applyBorder="1"/>
    <xf numFmtId="0" fontId="0" fillId="8" borderId="33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9" borderId="33" xfId="0" applyFill="1" applyBorder="1"/>
    <xf numFmtId="0" fontId="0" fillId="7" borderId="33" xfId="0" applyFill="1" applyBorder="1"/>
    <xf numFmtId="0" fontId="0" fillId="7" borderId="1" xfId="0" applyFill="1" applyBorder="1"/>
    <xf numFmtId="0" fontId="0" fillId="9" borderId="1" xfId="0" applyFill="1" applyBorder="1"/>
    <xf numFmtId="0" fontId="10" fillId="8" borderId="1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4" fillId="0" borderId="31" xfId="2" applyBorder="1" applyAlignment="1">
      <alignment horizontal="left" vertical="center" wrapText="1"/>
    </xf>
    <xf numFmtId="0" fontId="0" fillId="8" borderId="1" xfId="0" applyFill="1" applyBorder="1" applyAlignment="1" applyProtection="1">
      <alignment horizontal="center"/>
      <protection hidden="1"/>
    </xf>
    <xf numFmtId="0" fontId="8" fillId="5" borderId="3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3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3">
    <cellStyle name="Hyperlink" xfId="2" builtinId="8"/>
    <cellStyle name="Hyperlink 2" xfId="1" xr:uid="{66C821BC-8D1C-4C2D-9497-5B6F2DCFE0FE}"/>
    <cellStyle name="Normal" xfId="0" builtinId="0"/>
  </cellStyles>
  <dxfs count="28">
    <dxf>
      <font>
        <b/>
        <i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5C0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66F3F6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66F3F6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66F3F6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2E0A4A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66F3F6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2E0A4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/>
        <bottom/>
      </border>
      <protection locked="1" hidden="0"/>
    </dxf>
    <dxf>
      <fill>
        <patternFill>
          <bgColor rgb="FF66F3F6"/>
        </patternFill>
      </fill>
    </dxf>
    <dxf>
      <fill>
        <patternFill>
          <bgColor rgb="FF66F3F6"/>
        </patternFill>
      </fill>
    </dxf>
    <dxf>
      <fill>
        <patternFill>
          <bgColor rgb="FF2E0A4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4" xr9:uid="{B514BC17-E308-45D4-B9C3-30E84A1FE950}">
      <tableStyleElement type="wholeTable" dxfId="27"/>
      <tableStyleElement type="headerRow" dxfId="26"/>
      <tableStyleElement type="firstRowStripe" dxfId="25"/>
      <tableStyleElement type="secondRowStripe" dxfId="24"/>
    </tableStyle>
  </tableStyles>
  <colors>
    <mruColors>
      <color rgb="FF66F3F6"/>
      <color rgb="FFFF5C05"/>
      <color rgb="FFFFFFCC"/>
      <color rgb="FFFF5C0F"/>
      <color rgb="FF2E0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633413</xdr:colOff>
      <xdr:row>1</xdr:row>
      <xdr:rowOff>33338</xdr:rowOff>
    </xdr:from>
    <xdr:to>
      <xdr:col>2</xdr:col>
      <xdr:colOff>846216</xdr:colOff>
      <xdr:row>4</xdr:row>
      <xdr:rowOff>459761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6917E9-C7E4-4223-9E08-6A2286072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8" y="223838"/>
          <a:ext cx="2260678" cy="997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123826</xdr:rowOff>
    </xdr:from>
    <xdr:to>
      <xdr:col>2</xdr:col>
      <xdr:colOff>381000</xdr:colOff>
      <xdr:row>13</xdr:row>
      <xdr:rowOff>104776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4E31927-C09C-AC5C-C756-0117F4AF4038}"/>
            </a:ext>
          </a:extLst>
        </xdr:cNvPr>
        <xdr:cNvSpPr/>
      </xdr:nvSpPr>
      <xdr:spPr>
        <a:xfrm>
          <a:off x="5248275" y="2028826"/>
          <a:ext cx="276225" cy="552450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ecerna.sharepoint.com/sites/NetZeroBusinessSupport/Shared%20Documents/Products/WP2/Additional%20Excel%20Tools/Data%20logging%20-%20vehicles%20v0.1.xlsx" TargetMode="External"/><Relationship Id="rId1" Type="http://schemas.openxmlformats.org/officeDocument/2006/relationships/externalLinkPath" Target="Data%20logging%20-%20vehicles%20v0.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ecerna.sharepoint.com/sites/NetZeroBusinessSupport/Shared%20Documents/Products/WP2/Additional%20Excel%20Tools/BringAbout%20additional%20tools/Business%20Travel%20-%20BringAbout%20data%20input.xlsx" TargetMode="External"/><Relationship Id="rId1" Type="http://schemas.openxmlformats.org/officeDocument/2006/relationships/externalLinkPath" Target="Business%20Travel%20-%20BringAbout%20data%20in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ol Summary"/>
      <sheetName val="Sheet5"/>
      <sheetName val="Sheet1"/>
      <sheetName val="Reference"/>
      <sheetName val="Company owned passenger vehicle"/>
      <sheetName val="Employee commute"/>
      <sheetName val="Company owned delivery vehicle"/>
      <sheetName val="Business Travel - Air"/>
      <sheetName val="Business Travel - Land"/>
      <sheetName val="Business Travel - Sea"/>
      <sheetName val="Sheet2"/>
    </sheetNames>
    <sheetDataSet>
      <sheetData sheetId="0"/>
      <sheetData sheetId="1">
        <row r="1">
          <cell r="A1" t="str">
            <v>Car</v>
          </cell>
        </row>
        <row r="2">
          <cell r="A2" t="str">
            <v>Motorbike</v>
          </cell>
        </row>
      </sheetData>
      <sheetData sheetId="2">
        <row r="1">
          <cell r="A1" t="str">
            <v>Van</v>
          </cell>
        </row>
        <row r="2">
          <cell r="A2" t="str">
            <v>HGV</v>
          </cell>
        </row>
      </sheetData>
      <sheetData sheetId="3">
        <row r="4">
          <cell r="A4" t="str">
            <v>Domestic</v>
          </cell>
        </row>
        <row r="5">
          <cell r="A5" t="str">
            <v>Short</v>
          </cell>
        </row>
        <row r="6">
          <cell r="A6" t="str">
            <v>Long</v>
          </cell>
        </row>
        <row r="7">
          <cell r="A7" t="str">
            <v>International</v>
          </cell>
        </row>
        <row r="11">
          <cell r="A11" t="str">
            <v>Foot passenger</v>
          </cell>
        </row>
        <row r="12">
          <cell r="A12" t="str">
            <v>Car passenger</v>
          </cell>
        </row>
        <row r="13">
          <cell r="A13" t="str">
            <v>Average (all passenger)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Reference"/>
      <sheetName val="Tool Summary"/>
      <sheetName val="Business Travel - Land"/>
      <sheetName val="Business Travel - Air"/>
      <sheetName val="Business Travel - Sea"/>
      <sheetName val="All resul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7B61F9-3DA6-42B1-BFF7-F0CAB66362FC}" name="Table4" displayName="Table4" ref="A16:F30" totalsRowShown="0" headerRowDxfId="23" dataDxfId="22" tableBorderDxfId="21">
  <tableColumns count="6">
    <tableColumn id="1" xr3:uid="{8A41A4F3-929C-4A6E-8182-D4A004A4D772}" name="Building Type" dataDxfId="20"/>
    <tableColumn id="6" xr3:uid="{025407C2-3116-48C2-A2FF-FB3441E3268D}" name="Waste segregation_x000a_(Do you segregate the waste into general and recyle waste?)" dataDxfId="19"/>
    <tableColumn id="2" xr3:uid="{D555B364-D1ED-406D-813E-48AC8A0568C7}" name="Data requirement specification" dataDxfId="18">
      <calculatedColumnFormula>IFERROR(VLOOKUP(A17,Tbl_Items[],2,0),"")</calculatedColumnFormula>
    </tableColumn>
    <tableColumn id="3" xr3:uid="{A175A263-490B-47C8-B231-4051479DEC7F}" name="Activity data" dataDxfId="17"/>
    <tableColumn id="4" xr3:uid="{15014FB5-D222-410C-99F7-A3A254C47AB0}" name="Standard volume in tonnes for the building" dataDxfId="16">
      <calculatedColumnFormula>IFERROR(VLOOKUP(A17,Tbl_Items[],3,0),"")</calculatedColumnFormula>
    </tableColumn>
    <tableColumn id="5" xr3:uid="{853742C5-C0D7-4CAC-9037-EC7E3E40CC81}" name="Building's Weekly waste arising (in tonnes )" dataDxfId="15">
      <calculatedColumnFormula>IFERROR(D17*E17,"")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F80343-5502-4EA8-93FF-67B15F718DC5}" name="Tbl_Items" displayName="Tbl_Items" ref="B4:D17" totalsRowShown="0" headerRowBorderDxfId="14" tableBorderDxfId="13" totalsRowBorderDxfId="12">
  <autoFilter ref="B4:D17" xr:uid="{9EF80343-5502-4EA8-93FF-67B15F718DC5}"/>
  <tableColumns count="3">
    <tableColumn id="1" xr3:uid="{2AAACD5E-68EF-4777-BA14-C4143936CF0F}" name="Building Name" dataDxfId="11"/>
    <tableColumn id="2" xr3:uid="{C073E2E7-A67E-4291-8A7F-00FC46C20424}" name="Questionnaire" dataDxfId="10"/>
    <tableColumn id="3" xr3:uid="{E34EC136-C3D0-41C9-BDA0-46C513D27ED2}" name="BS Standard weekly (tonnes)" dataDxfId="9">
      <calculatedColumnFormula>C5*$G$2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874B02-95D0-4922-A21A-5882B6FFC8EE}" name="Table1" displayName="Table1" ref="A7:B8" totalsRowShown="0">
  <autoFilter ref="A7:B8" xr:uid="{04874B02-95D0-4922-A21A-5882B6FFC8EE}"/>
  <tableColumns count="2">
    <tableColumn id="2" xr3:uid="{DDC80637-6097-42C6-AF57-80571862685D}" name="Building type">
      <calculatedColumnFormula>$B$2</calculatedColumnFormula>
    </tableColumn>
    <tableColumn id="3" xr3:uid="{157B085C-5138-445C-B923-F0584A5B5898}" name="Activity data">
      <calculatedColumnFormula>B4*VLOOKUP(Table1[[#This Row],[Building type]],'Reference Benchmarks'!B6:D17,3,FALSE)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v.uk/government/statistics/uk-waste-data/uk-statistics-on-was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B0E4-44FE-4988-86BB-3705A5F7FF45}">
  <sheetPr codeName="Sheet1">
    <tabColor rgb="FFB3BAC0"/>
  </sheetPr>
  <dimension ref="A1:AB61"/>
  <sheetViews>
    <sheetView showGridLines="0" tabSelected="1" topLeftCell="A2" workbookViewId="0">
      <selection activeCell="B18" sqref="B18"/>
    </sheetView>
  </sheetViews>
  <sheetFormatPr defaultRowHeight="15" x14ac:dyDescent="0.25"/>
  <cols>
    <col min="2" max="2" width="21.140625" bestFit="1" customWidth="1"/>
    <col min="3" max="3" width="138.42578125" bestFit="1" customWidth="1"/>
  </cols>
  <sheetData>
    <row r="1" spans="1:28" x14ac:dyDescent="0.25">
      <c r="A1" s="67"/>
      <c r="B1" s="67"/>
      <c r="C1" s="68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x14ac:dyDescent="0.25">
      <c r="A2" s="67"/>
      <c r="B2" s="67"/>
      <c r="C2" s="6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x14ac:dyDescent="0.25">
      <c r="A3" s="67"/>
      <c r="B3" s="67"/>
      <c r="C3" s="68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x14ac:dyDescent="0.25">
      <c r="A4" s="67"/>
      <c r="B4" s="67"/>
      <c r="C4" s="68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38.25" customHeight="1" x14ac:dyDescent="0.25">
      <c r="A5" s="67"/>
      <c r="B5" s="67"/>
      <c r="C5" s="6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8" ht="14.25" customHeight="1" x14ac:dyDescent="0.25">
      <c r="A6" s="10"/>
      <c r="B6" s="69" t="s">
        <v>0</v>
      </c>
      <c r="C6" s="69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x14ac:dyDescent="0.25">
      <c r="A7" s="11"/>
      <c r="B7" s="70"/>
      <c r="C7" s="70"/>
      <c r="D7" s="12"/>
      <c r="E7" s="13"/>
      <c r="F7" s="13"/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x14ac:dyDescent="0.25">
      <c r="A8" s="11"/>
      <c r="B8" s="70" t="s">
        <v>1</v>
      </c>
      <c r="C8" s="70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1:28" x14ac:dyDescent="0.25">
      <c r="A9" s="11"/>
      <c r="B9" s="61"/>
      <c r="C9" s="62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x14ac:dyDescent="0.25">
      <c r="A10" s="11"/>
      <c r="B10" s="61"/>
      <c r="C10" s="62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spans="1:28" x14ac:dyDescent="0.25">
      <c r="A11" s="11"/>
      <c r="B11" s="65" t="s">
        <v>39</v>
      </c>
      <c r="C11" s="65"/>
      <c r="D11" s="4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</row>
    <row r="12" spans="1:28" ht="37.5" customHeight="1" x14ac:dyDescent="0.25">
      <c r="A12" s="11"/>
      <c r="B12" s="72" t="s">
        <v>107</v>
      </c>
      <c r="C12" s="73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</row>
    <row r="13" spans="1:28" ht="13.5" customHeight="1" x14ac:dyDescent="0.25">
      <c r="A13" s="11"/>
      <c r="B13" s="60" t="s">
        <v>108</v>
      </c>
      <c r="C13" s="63" t="s">
        <v>100</v>
      </c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</row>
    <row r="14" spans="1:28" x14ac:dyDescent="0.25">
      <c r="A14" s="11"/>
      <c r="B14" s="71"/>
      <c r="C14" s="71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</row>
    <row r="15" spans="1:28" x14ac:dyDescent="0.25">
      <c r="A15" s="11"/>
      <c r="B15" s="66" t="s">
        <v>2</v>
      </c>
      <c r="C15" s="66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</row>
    <row r="16" spans="1:28" x14ac:dyDescent="0.25">
      <c r="A16" s="11"/>
      <c r="B16" s="48" t="s">
        <v>3</v>
      </c>
      <c r="C16" s="2" t="s">
        <v>4</v>
      </c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</row>
    <row r="17" spans="1:28" x14ac:dyDescent="0.25">
      <c r="A17" s="11"/>
      <c r="B17" s="46" t="s">
        <v>96</v>
      </c>
      <c r="C17" s="2" t="s">
        <v>5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1:28" x14ac:dyDescent="0.25">
      <c r="A18" s="11"/>
      <c r="B18" s="48" t="s">
        <v>95</v>
      </c>
      <c r="C18" s="2" t="s">
        <v>6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</row>
    <row r="19" spans="1:2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1:28" x14ac:dyDescent="0.25">
      <c r="A20" s="7"/>
      <c r="B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1:28" x14ac:dyDescent="0.25">
      <c r="A21" s="7"/>
      <c r="B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1:28" x14ac:dyDescent="0.25">
      <c r="A22" s="7"/>
      <c r="B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spans="1:28" x14ac:dyDescent="0.25">
      <c r="A23" s="7"/>
      <c r="B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1:28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1:28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1:28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1:28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1:28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</row>
    <row r="29" spans="1:28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1:28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1:28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1:28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</row>
    <row r="33" spans="1:28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</row>
    <row r="34" spans="1:28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/>
    </row>
    <row r="35" spans="1:28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</row>
    <row r="36" spans="1:28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</row>
    <row r="37" spans="1:28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</row>
    <row r="38" spans="1:28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</row>
    <row r="39" spans="1:28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1:28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</row>
    <row r="41" spans="1:28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</row>
    <row r="42" spans="1:28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9"/>
    </row>
    <row r="43" spans="1:28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/>
    </row>
    <row r="44" spans="1:28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spans="1:28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</row>
    <row r="47" spans="1:28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</row>
    <row r="48" spans="1:28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1:28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0" spans="1:28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</row>
    <row r="51" spans="1:28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2" spans="1:28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</row>
    <row r="53" spans="1:28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</row>
    <row r="54" spans="1:28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</row>
    <row r="55" spans="1:28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</row>
    <row r="56" spans="1:28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7" spans="1:28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</row>
    <row r="58" spans="1:28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</row>
    <row r="59" spans="1:28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</row>
    <row r="60" spans="1:28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/>
    </row>
    <row r="61" spans="1:28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</sheetData>
  <sheetProtection algorithmName="SHA-512" hashValue="3WJevXlrwIBJUjg25+92UottUvQ6PnOYc1iJS1ez0oGVIEfpiHGG/3yhPsvqMS3plHEMGMNXHSEofu2G21KAng==" saltValue="PEk29MpbqdF5reLkgFaUgQ==" spinCount="100000" sheet="1" objects="1" scenarios="1"/>
  <mergeCells count="8">
    <mergeCell ref="B11:C11"/>
    <mergeCell ref="B15:C15"/>
    <mergeCell ref="A1:C5"/>
    <mergeCell ref="B6:C6"/>
    <mergeCell ref="B7:C7"/>
    <mergeCell ref="B8:C8"/>
    <mergeCell ref="B14:C14"/>
    <mergeCell ref="B12:C12"/>
  </mergeCells>
  <hyperlinks>
    <hyperlink ref="B16" location="'Tool Summary'!C6" display="Tool Summary" xr:uid="{A982EC60-011E-41FB-A274-49F65FB50550}"/>
    <hyperlink ref="B17" location="'Waste Data Entry'!A1" display="Waste Data Entry" xr:uid="{A008B130-DC08-4362-A41B-9E26A70AD8F9}"/>
    <hyperlink ref="B18" location="'Waste Summary'!A1" display="Waste Summary" xr:uid="{242F75E0-31D8-4879-B39A-5408C4987861}"/>
    <hyperlink ref="C13" r:id="rId1" xr:uid="{581376AD-14CF-45A0-85D1-B4285F39FC3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759B-10FD-4F9B-BD88-2E2F5B0572A8}">
  <sheetPr codeName="Sheet2"/>
  <dimension ref="A1:I33"/>
  <sheetViews>
    <sheetView workbookViewId="0">
      <selection activeCell="C3" sqref="C3"/>
    </sheetView>
  </sheetViews>
  <sheetFormatPr defaultRowHeight="15" x14ac:dyDescent="0.25"/>
  <cols>
    <col min="1" max="1" width="19" customWidth="1"/>
    <col min="2" max="2" width="75.7109375" bestFit="1" customWidth="1"/>
    <col min="3" max="3" width="13.5703125" bestFit="1" customWidth="1"/>
    <col min="4" max="4" width="24" customWidth="1"/>
    <col min="5" max="5" width="38.85546875" bestFit="1" customWidth="1"/>
    <col min="6" max="6" width="17" customWidth="1"/>
    <col min="7" max="7" width="15.5703125" customWidth="1"/>
    <col min="8" max="8" width="13.28515625" bestFit="1" customWidth="1"/>
    <col min="17" max="17" width="42.85546875" bestFit="1" customWidth="1"/>
    <col min="22" max="22" width="15.85546875" bestFit="1" customWidth="1"/>
  </cols>
  <sheetData>
    <row r="1" spans="1:9" ht="18.75" x14ac:dyDescent="0.3">
      <c r="B1" s="74" t="s">
        <v>7</v>
      </c>
      <c r="C1" s="74"/>
      <c r="D1" s="74"/>
      <c r="E1" s="15"/>
    </row>
    <row r="3" spans="1:9" x14ac:dyDescent="0.25">
      <c r="B3" t="s">
        <v>8</v>
      </c>
      <c r="C3" s="16" t="s">
        <v>9</v>
      </c>
    </row>
    <row r="5" spans="1:9" x14ac:dyDescent="0.25">
      <c r="A5" t="s">
        <v>10</v>
      </c>
      <c r="B5" t="s">
        <v>11</v>
      </c>
      <c r="I5" s="17"/>
    </row>
    <row r="7" spans="1:9" x14ac:dyDescent="0.25">
      <c r="A7" t="s">
        <v>12</v>
      </c>
    </row>
    <row r="8" spans="1:9" x14ac:dyDescent="0.25">
      <c r="A8" t="s">
        <v>13</v>
      </c>
    </row>
    <row r="10" spans="1:9" ht="39" customHeight="1" x14ac:dyDescent="0.25">
      <c r="A10" s="22" t="s">
        <v>14</v>
      </c>
      <c r="B10" s="23" t="s">
        <v>15</v>
      </c>
      <c r="C10" s="23" t="s">
        <v>16</v>
      </c>
      <c r="D10" s="24" t="s">
        <v>17</v>
      </c>
    </row>
    <row r="11" spans="1:9" x14ac:dyDescent="0.25">
      <c r="A11" s="25" t="s">
        <v>18</v>
      </c>
      <c r="B11" s="21" t="s">
        <v>19</v>
      </c>
      <c r="C11" s="36">
        <v>50</v>
      </c>
      <c r="D11" s="32">
        <f>C11*'BS Standards '!C4</f>
        <v>2500</v>
      </c>
    </row>
    <row r="12" spans="1:9" x14ac:dyDescent="0.25">
      <c r="A12" s="26"/>
      <c r="B12" s="2"/>
      <c r="C12" s="2"/>
      <c r="D12" s="27"/>
    </row>
    <row r="13" spans="1:9" ht="17.25" x14ac:dyDescent="0.25">
      <c r="A13" s="26" t="s">
        <v>20</v>
      </c>
      <c r="B13" s="2" t="s">
        <v>21</v>
      </c>
      <c r="C13" s="34">
        <v>250</v>
      </c>
      <c r="D13" s="28">
        <f>C13*'BS Standards '!C5</f>
        <v>2500</v>
      </c>
    </row>
    <row r="14" spans="1:9" x14ac:dyDescent="0.25">
      <c r="A14" s="26"/>
      <c r="B14" s="2"/>
      <c r="C14" s="2"/>
      <c r="D14" s="27"/>
    </row>
    <row r="15" spans="1:9" x14ac:dyDescent="0.25">
      <c r="A15" s="26" t="s">
        <v>22</v>
      </c>
      <c r="B15" s="2" t="s">
        <v>23</v>
      </c>
      <c r="C15" s="33"/>
      <c r="D15" s="28">
        <f>C15*'BS Standards '!C6</f>
        <v>0</v>
      </c>
    </row>
    <row r="16" spans="1:9" x14ac:dyDescent="0.25">
      <c r="A16" s="26"/>
      <c r="B16" s="2"/>
      <c r="C16" s="2"/>
      <c r="D16" s="27"/>
    </row>
    <row r="17" spans="1:4" x14ac:dyDescent="0.25">
      <c r="A17" s="26" t="s">
        <v>24</v>
      </c>
      <c r="B17" s="2" t="s">
        <v>25</v>
      </c>
      <c r="C17" s="33"/>
      <c r="D17" s="28">
        <f>C17*'BS Standards '!C7</f>
        <v>0</v>
      </c>
    </row>
    <row r="18" spans="1:4" x14ac:dyDescent="0.25">
      <c r="A18" s="26"/>
      <c r="B18" s="2"/>
      <c r="C18" s="2"/>
      <c r="D18" s="27"/>
    </row>
    <row r="19" spans="1:4" x14ac:dyDescent="0.25">
      <c r="A19" s="26" t="s">
        <v>26</v>
      </c>
      <c r="B19" s="2" t="s">
        <v>27</v>
      </c>
      <c r="C19" s="33"/>
      <c r="D19" s="28">
        <f>C19*'BS Standards '!C8</f>
        <v>0</v>
      </c>
    </row>
    <row r="20" spans="1:4" x14ac:dyDescent="0.25">
      <c r="A20" s="26"/>
      <c r="B20" s="2"/>
      <c r="C20" s="2"/>
      <c r="D20" s="27"/>
    </row>
    <row r="21" spans="1:4" x14ac:dyDescent="0.25">
      <c r="A21" s="26" t="s">
        <v>28</v>
      </c>
      <c r="B21" s="2" t="s">
        <v>29</v>
      </c>
      <c r="C21" s="33"/>
      <c r="D21" s="28">
        <f>C21*'BS Standards '!C9</f>
        <v>0</v>
      </c>
    </row>
    <row r="22" spans="1:4" x14ac:dyDescent="0.25">
      <c r="A22" s="26"/>
      <c r="B22" s="2"/>
      <c r="C22" s="2"/>
      <c r="D22" s="27"/>
    </row>
    <row r="23" spans="1:4" x14ac:dyDescent="0.25">
      <c r="A23" s="26" t="s">
        <v>30</v>
      </c>
      <c r="B23" s="2" t="s">
        <v>29</v>
      </c>
      <c r="C23" s="33"/>
      <c r="D23" s="28">
        <f>C23*'BS Standards '!C10</f>
        <v>0</v>
      </c>
    </row>
    <row r="24" spans="1:4" x14ac:dyDescent="0.25">
      <c r="A24" s="26"/>
      <c r="B24" s="2"/>
      <c r="C24" s="2"/>
      <c r="D24" s="27"/>
    </row>
    <row r="25" spans="1:4" x14ac:dyDescent="0.25">
      <c r="A25" s="26" t="s">
        <v>31</v>
      </c>
      <c r="B25" s="2" t="s">
        <v>29</v>
      </c>
      <c r="C25" s="33"/>
      <c r="D25" s="28">
        <f>C25*'BS Standards '!C11</f>
        <v>0</v>
      </c>
    </row>
    <row r="26" spans="1:4" x14ac:dyDescent="0.25">
      <c r="A26" s="26"/>
      <c r="B26" s="2"/>
      <c r="C26" s="2"/>
      <c r="D26" s="27"/>
    </row>
    <row r="27" spans="1:4" x14ac:dyDescent="0.25">
      <c r="A27" s="26" t="s">
        <v>32</v>
      </c>
      <c r="B27" s="2" t="s">
        <v>33</v>
      </c>
      <c r="C27" s="33"/>
      <c r="D27" s="28">
        <f>C27*'BS Standards '!C12</f>
        <v>0</v>
      </c>
    </row>
    <row r="28" spans="1:4" x14ac:dyDescent="0.25">
      <c r="A28" s="26"/>
      <c r="B28" s="2"/>
      <c r="C28" s="2"/>
      <c r="D28" s="27"/>
    </row>
    <row r="29" spans="1:4" x14ac:dyDescent="0.25">
      <c r="A29" s="26" t="s">
        <v>34</v>
      </c>
      <c r="B29" s="2" t="s">
        <v>33</v>
      </c>
      <c r="C29" s="33"/>
      <c r="D29" s="28">
        <f>C29*'BS Standards '!C13</f>
        <v>0</v>
      </c>
    </row>
    <row r="30" spans="1:4" x14ac:dyDescent="0.25">
      <c r="A30" s="26"/>
      <c r="B30" s="2"/>
      <c r="C30" s="2"/>
      <c r="D30" s="27"/>
    </row>
    <row r="31" spans="1:4" x14ac:dyDescent="0.25">
      <c r="A31" s="26" t="s">
        <v>35</v>
      </c>
      <c r="B31" s="2" t="s">
        <v>36</v>
      </c>
      <c r="C31" s="33"/>
      <c r="D31" s="28">
        <f>C31*'BS Standards '!C14</f>
        <v>0</v>
      </c>
    </row>
    <row r="32" spans="1:4" x14ac:dyDescent="0.25">
      <c r="A32" s="26"/>
      <c r="B32" s="2"/>
      <c r="C32" s="2"/>
      <c r="D32" s="27"/>
    </row>
    <row r="33" spans="1:4" x14ac:dyDescent="0.25">
      <c r="A33" s="29" t="s">
        <v>37</v>
      </c>
      <c r="B33" s="30" t="s">
        <v>38</v>
      </c>
      <c r="C33" s="35"/>
      <c r="D33" s="31">
        <f>C33*'BS Standards '!C15</f>
        <v>0</v>
      </c>
    </row>
  </sheetData>
  <mergeCells count="1">
    <mergeCell ref="B1:D1"/>
  </mergeCells>
  <conditionalFormatting sqref="B15 B17 B19 B21 B23 B25 B27 B29 B31 B33">
    <cfRule type="expression" dxfId="8" priority="4">
      <formula>#REF!="Domestic"</formula>
    </cfRule>
    <cfRule type="expression" dxfId="7" priority="5">
      <formula>#REF!="Office"</formula>
    </cfRule>
  </conditionalFormatting>
  <conditionalFormatting sqref="F9">
    <cfRule type="containsText" priority="3" operator="containsText" text="Domestic">
      <formula>NOT(ISERROR(SEARCH("Domestic",F9)))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1E1283-1F02-4122-8F5F-00835FC38804}">
          <x14:formula1>
            <xm:f>Reference!$F$3:$F$4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5304-909A-48F2-BC80-392621F79B9B}">
  <sheetPr>
    <tabColor rgb="FF66F3F6"/>
  </sheetPr>
  <dimension ref="A1:J30"/>
  <sheetViews>
    <sheetView showGridLines="0" topLeftCell="A10" zoomScale="80" zoomScaleNormal="80" workbookViewId="0">
      <selection activeCell="C14" sqref="C14"/>
    </sheetView>
  </sheetViews>
  <sheetFormatPr defaultColWidth="9.140625" defaultRowHeight="15" x14ac:dyDescent="0.25"/>
  <cols>
    <col min="1" max="1" width="23.42578125" customWidth="1"/>
    <col min="2" max="2" width="34.42578125" customWidth="1"/>
    <col min="3" max="3" width="61" customWidth="1"/>
    <col min="4" max="4" width="15.42578125" customWidth="1"/>
    <col min="5" max="5" width="22.85546875" customWidth="1"/>
    <col min="6" max="6" width="24.5703125" customWidth="1"/>
    <col min="7" max="7" width="19.28515625" bestFit="1" customWidth="1"/>
    <col min="8" max="8" width="17.28515625" bestFit="1" customWidth="1"/>
    <col min="9" max="9" width="21" bestFit="1" customWidth="1"/>
  </cols>
  <sheetData>
    <row r="1" spans="1:10" ht="18.75" x14ac:dyDescent="0.3">
      <c r="A1" s="74" t="s">
        <v>7</v>
      </c>
      <c r="B1" s="74"/>
      <c r="C1" s="74"/>
      <c r="D1" s="74"/>
      <c r="E1" s="74"/>
      <c r="F1" s="76"/>
    </row>
    <row r="3" spans="1:10" x14ac:dyDescent="0.25">
      <c r="A3" s="50"/>
      <c r="J3" s="17"/>
    </row>
    <row r="4" spans="1:10" ht="18.75" x14ac:dyDescent="0.25">
      <c r="A4" s="88" t="s">
        <v>40</v>
      </c>
      <c r="B4" s="75"/>
      <c r="C4" s="75"/>
      <c r="D4" s="75"/>
      <c r="E4" s="75"/>
      <c r="F4" s="75"/>
    </row>
    <row r="5" spans="1:10" ht="24.6" customHeight="1" x14ac:dyDescent="0.25">
      <c r="A5" s="79" t="s">
        <v>106</v>
      </c>
      <c r="B5" s="80"/>
      <c r="C5" s="80"/>
      <c r="D5" s="80"/>
      <c r="E5" s="80"/>
      <c r="F5" s="81"/>
    </row>
    <row r="6" spans="1:10" ht="14.45" customHeight="1" x14ac:dyDescent="0.25">
      <c r="A6" s="82"/>
      <c r="B6" s="83"/>
      <c r="C6" s="83"/>
      <c r="D6" s="83"/>
      <c r="E6" s="83"/>
      <c r="F6" s="84"/>
    </row>
    <row r="7" spans="1:10" ht="14.45" customHeight="1" x14ac:dyDescent="0.25">
      <c r="A7" s="82"/>
      <c r="B7" s="83"/>
      <c r="C7" s="83"/>
      <c r="D7" s="83"/>
      <c r="E7" s="83"/>
      <c r="F7" s="84"/>
    </row>
    <row r="8" spans="1:10" ht="14.45" customHeight="1" x14ac:dyDescent="0.25">
      <c r="A8" s="82"/>
      <c r="B8" s="83"/>
      <c r="C8" s="83"/>
      <c r="D8" s="83"/>
      <c r="E8" s="83"/>
      <c r="F8" s="84"/>
    </row>
    <row r="9" spans="1:10" ht="14.45" customHeight="1" x14ac:dyDescent="0.25">
      <c r="A9" s="82"/>
      <c r="B9" s="83"/>
      <c r="C9" s="83"/>
      <c r="D9" s="83"/>
      <c r="E9" s="83"/>
      <c r="F9" s="84"/>
    </row>
    <row r="10" spans="1:10" ht="38.1" customHeight="1" x14ac:dyDescent="0.25">
      <c r="A10" s="85"/>
      <c r="B10" s="86"/>
      <c r="C10" s="86"/>
      <c r="D10" s="86"/>
      <c r="E10" s="86"/>
      <c r="F10" s="87"/>
    </row>
    <row r="12" spans="1:10" ht="15" customHeight="1" x14ac:dyDescent="0.25">
      <c r="A12" s="75" t="s">
        <v>104</v>
      </c>
      <c r="B12" s="75"/>
      <c r="C12" s="75"/>
      <c r="D12" s="75"/>
      <c r="E12" s="75"/>
      <c r="F12" s="75"/>
    </row>
    <row r="13" spans="1:10" ht="15.75" thickBot="1" x14ac:dyDescent="0.3"/>
    <row r="14" spans="1:10" ht="41.45" customHeight="1" thickBot="1" x14ac:dyDescent="0.35">
      <c r="A14" s="77" t="s">
        <v>103</v>
      </c>
      <c r="B14" s="78"/>
      <c r="C14" s="57"/>
    </row>
    <row r="16" spans="1:10" ht="75" x14ac:dyDescent="0.25">
      <c r="A16" s="58" t="s">
        <v>14</v>
      </c>
      <c r="B16" s="58" t="s">
        <v>102</v>
      </c>
      <c r="C16" s="58" t="s">
        <v>105</v>
      </c>
      <c r="D16" s="58" t="s">
        <v>56</v>
      </c>
      <c r="E16" s="58" t="s">
        <v>42</v>
      </c>
      <c r="F16" s="59" t="s">
        <v>43</v>
      </c>
    </row>
    <row r="17" spans="1:6" x14ac:dyDescent="0.25">
      <c r="A17" s="52"/>
      <c r="B17" s="52"/>
      <c r="C17" s="56" t="str">
        <f>IFERROR(VLOOKUP(A17,Tbl_Items[],2,0),"")</f>
        <v/>
      </c>
      <c r="D17" s="52"/>
      <c r="E17" s="56" t="str">
        <f>IFERROR(VLOOKUP(A17,Tbl_Items[],3,0),"")</f>
        <v/>
      </c>
      <c r="F17" s="55" t="str">
        <f>IFERROR(D17*E17,"")</f>
        <v/>
      </c>
    </row>
    <row r="18" spans="1:6" x14ac:dyDescent="0.25">
      <c r="A18" s="52"/>
      <c r="B18" s="52"/>
      <c r="C18" s="56" t="str">
        <f>IFERROR(VLOOKUP(A18,Tbl_Items[],2,0),"")</f>
        <v/>
      </c>
      <c r="D18" s="52"/>
      <c r="E18" s="56" t="str">
        <f>IFERROR(VLOOKUP(A18,Tbl_Items[],3,0),"")</f>
        <v/>
      </c>
      <c r="F18" s="55" t="str">
        <f t="shared" ref="F18" si="0">IFERROR(D18*E18,"")</f>
        <v/>
      </c>
    </row>
    <row r="19" spans="1:6" x14ac:dyDescent="0.25">
      <c r="A19" s="52"/>
      <c r="B19" s="52"/>
      <c r="C19" s="56" t="str">
        <f>IFERROR(VLOOKUP(A19,Tbl_Items[],2,0),"")</f>
        <v/>
      </c>
      <c r="D19" s="52"/>
      <c r="E19" s="56" t="str">
        <f>IFERROR(VLOOKUP(A19,Tbl_Items[],3,0),"")</f>
        <v/>
      </c>
      <c r="F19" s="55" t="str">
        <f t="shared" ref="F19:F29" si="1">IFERROR(D19*E19,"")</f>
        <v/>
      </c>
    </row>
    <row r="20" spans="1:6" x14ac:dyDescent="0.25">
      <c r="A20" s="52"/>
      <c r="B20" s="52"/>
      <c r="C20" s="56" t="str">
        <f>IFERROR(VLOOKUP(A20,Tbl_Items[],2,0),"")</f>
        <v/>
      </c>
      <c r="D20" s="52"/>
      <c r="E20" s="56" t="str">
        <f>IFERROR(VLOOKUP(A20,Tbl_Items[],3,0),"")</f>
        <v/>
      </c>
      <c r="F20" s="55" t="str">
        <f t="shared" si="1"/>
        <v/>
      </c>
    </row>
    <row r="21" spans="1:6" x14ac:dyDescent="0.25">
      <c r="A21" s="52"/>
      <c r="B21" s="52"/>
      <c r="C21" s="56" t="str">
        <f>IFERROR(VLOOKUP(A21,Tbl_Items[],2,0),"")</f>
        <v/>
      </c>
      <c r="D21" s="52"/>
      <c r="E21" s="56" t="str">
        <f>IFERROR(VLOOKUP(A21,Tbl_Items[],3,0),"")</f>
        <v/>
      </c>
      <c r="F21" s="55" t="str">
        <f t="shared" si="1"/>
        <v/>
      </c>
    </row>
    <row r="22" spans="1:6" x14ac:dyDescent="0.25">
      <c r="A22" s="52"/>
      <c r="B22" s="52"/>
      <c r="C22" s="56" t="str">
        <f>IFERROR(VLOOKUP(A22,Tbl_Items[],2,0),"")</f>
        <v/>
      </c>
      <c r="D22" s="52"/>
      <c r="E22" s="56" t="str">
        <f>IFERROR(VLOOKUP(A22,Tbl_Items[],3,0),"")</f>
        <v/>
      </c>
      <c r="F22" s="55" t="str">
        <f t="shared" si="1"/>
        <v/>
      </c>
    </row>
    <row r="23" spans="1:6" x14ac:dyDescent="0.25">
      <c r="A23" s="52"/>
      <c r="B23" s="52"/>
      <c r="C23" s="56" t="str">
        <f>IFERROR(VLOOKUP(A23,Tbl_Items[],2,0),"")</f>
        <v/>
      </c>
      <c r="D23" s="52"/>
      <c r="E23" s="56" t="str">
        <f>IFERROR(VLOOKUP(A23,Tbl_Items[],3,0),"")</f>
        <v/>
      </c>
      <c r="F23" s="55" t="str">
        <f t="shared" si="1"/>
        <v/>
      </c>
    </row>
    <row r="24" spans="1:6" x14ac:dyDescent="0.25">
      <c r="A24" s="52"/>
      <c r="B24" s="52"/>
      <c r="C24" s="56" t="str">
        <f>IFERROR(VLOOKUP(A24,Tbl_Items[],2,0),"")</f>
        <v/>
      </c>
      <c r="D24" s="52"/>
      <c r="E24" s="56" t="str">
        <f>IFERROR(VLOOKUP(A24,Tbl_Items[],3,0),"")</f>
        <v/>
      </c>
      <c r="F24" s="55" t="str">
        <f t="shared" si="1"/>
        <v/>
      </c>
    </row>
    <row r="25" spans="1:6" x14ac:dyDescent="0.25">
      <c r="A25" s="52"/>
      <c r="B25" s="52"/>
      <c r="C25" s="56" t="str">
        <f>IFERROR(VLOOKUP(A25,Tbl_Items[],2,0),"")</f>
        <v/>
      </c>
      <c r="D25" s="52"/>
      <c r="E25" s="56" t="str">
        <f>IFERROR(VLOOKUP(A25,Tbl_Items[],3,0),"")</f>
        <v/>
      </c>
      <c r="F25" s="55" t="str">
        <f t="shared" si="1"/>
        <v/>
      </c>
    </row>
    <row r="26" spans="1:6" x14ac:dyDescent="0.25">
      <c r="A26" s="52"/>
      <c r="B26" s="52"/>
      <c r="C26" s="56" t="str">
        <f>IFERROR(VLOOKUP(A26,Tbl_Items[],2,0),"")</f>
        <v/>
      </c>
      <c r="D26" s="52"/>
      <c r="E26" s="56" t="str">
        <f>IFERROR(VLOOKUP(A26,Tbl_Items[],3,0),"")</f>
        <v/>
      </c>
      <c r="F26" s="55" t="str">
        <f t="shared" si="1"/>
        <v/>
      </c>
    </row>
    <row r="27" spans="1:6" x14ac:dyDescent="0.25">
      <c r="A27" s="52"/>
      <c r="B27" s="52"/>
      <c r="C27" s="56" t="str">
        <f>IFERROR(VLOOKUP(A27,Tbl_Items[],2,0),"")</f>
        <v/>
      </c>
      <c r="D27" s="52"/>
      <c r="E27" s="56" t="str">
        <f>IFERROR(VLOOKUP(A27,Tbl_Items[],3,0),"")</f>
        <v/>
      </c>
      <c r="F27" s="55" t="str">
        <f t="shared" si="1"/>
        <v/>
      </c>
    </row>
    <row r="28" spans="1:6" x14ac:dyDescent="0.25">
      <c r="A28" s="52"/>
      <c r="B28" s="52"/>
      <c r="C28" s="56" t="str">
        <f>IFERROR(VLOOKUP(A28,Tbl_Items[],2,0),"")</f>
        <v/>
      </c>
      <c r="D28" s="52"/>
      <c r="E28" s="56" t="str">
        <f>IFERROR(VLOOKUP(A28,Tbl_Items[],3,0),"")</f>
        <v/>
      </c>
      <c r="F28" s="55" t="str">
        <f t="shared" si="1"/>
        <v/>
      </c>
    </row>
    <row r="29" spans="1:6" x14ac:dyDescent="0.25">
      <c r="A29" s="52"/>
      <c r="B29" s="52"/>
      <c r="C29" s="56" t="str">
        <f>IFERROR(VLOOKUP(A29,Tbl_Items[],2,0),"")</f>
        <v/>
      </c>
      <c r="D29" s="52"/>
      <c r="E29" s="56" t="str">
        <f>IFERROR(VLOOKUP(A29,Tbl_Items[],3,0),"")</f>
        <v/>
      </c>
      <c r="F29" s="55" t="str">
        <f t="shared" si="1"/>
        <v/>
      </c>
    </row>
    <row r="30" spans="1:6" x14ac:dyDescent="0.25">
      <c r="A30" s="51"/>
      <c r="B30" s="51"/>
      <c r="C30" s="53" t="str">
        <f>IFERROR(VLOOKUP(A30,Tbl_Items[],2,0),"")</f>
        <v/>
      </c>
      <c r="D30" s="51"/>
      <c r="E30" s="53" t="str">
        <f>IFERROR(VLOOKUP(A30,Tbl_Items[],3,0),"")</f>
        <v/>
      </c>
      <c r="F30" s="54" t="str">
        <f>IFERROR(D30*E30,"")</f>
        <v/>
      </c>
    </row>
  </sheetData>
  <sheetProtection algorithmName="SHA-512" hashValue="JO75BfnTFevpfwset3/6inStvka+WpvZgD3/KAK6zZ9CaLlOF/J1tipNhTDo0NT7TN7jTVzB8B93sSGoyes0eA==" saltValue="QwSeBryszMXNIc7KjDaRLw==" spinCount="100000" sheet="1" objects="1" scenarios="1" selectLockedCells="1"/>
  <mergeCells count="5">
    <mergeCell ref="A12:F12"/>
    <mergeCell ref="A1:F1"/>
    <mergeCell ref="A14:B14"/>
    <mergeCell ref="A5:F10"/>
    <mergeCell ref="A4:F4"/>
  </mergeCells>
  <dataValidations count="1">
    <dataValidation type="list" allowBlank="1" showInputMessage="1" showErrorMessage="1" sqref="A17:A30" xr:uid="{56D06001-B86A-49B3-8716-6E9303CF2A24}">
      <formula1>Building_items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E0F582-B951-436A-987F-E9DF5DE6EC1D}">
          <x14:formula1>
            <xm:f>Reference!$F$3:$F$4</xm:f>
          </x14:formula1>
          <xm:sqref>B17:B30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5439-AD32-41C7-9F2F-5C21BA780522}">
  <sheetPr>
    <tabColor rgb="FFFF5C05"/>
  </sheetPr>
  <dimension ref="A1:H13"/>
  <sheetViews>
    <sheetView showGridLines="0" workbookViewId="0">
      <selection activeCell="D32" sqref="D32"/>
    </sheetView>
  </sheetViews>
  <sheetFormatPr defaultRowHeight="15" x14ac:dyDescent="0.25"/>
  <cols>
    <col min="1" max="1" width="56.140625" bestFit="1" customWidth="1"/>
    <col min="2" max="2" width="21" bestFit="1" customWidth="1"/>
    <col min="4" max="4" width="15.5703125" customWidth="1"/>
    <col min="5" max="5" width="15" customWidth="1"/>
    <col min="6" max="6" width="19.5703125" customWidth="1"/>
    <col min="7" max="7" width="22.5703125" customWidth="1"/>
  </cols>
  <sheetData>
    <row r="1" spans="1:8" x14ac:dyDescent="0.25">
      <c r="A1" s="97" t="s">
        <v>46</v>
      </c>
      <c r="B1" s="97"/>
    </row>
    <row r="3" spans="1:8" x14ac:dyDescent="0.25">
      <c r="A3" s="89" t="s">
        <v>97</v>
      </c>
      <c r="B3" s="90"/>
    </row>
    <row r="4" spans="1:8" x14ac:dyDescent="0.25">
      <c r="A4" s="33" t="s">
        <v>122</v>
      </c>
      <c r="B4" s="64">
        <f>SUMIFS(Table4[Building''s Weekly waste arising (in tonnes )],Table4[Waste segregation
(Do you segregate the waste into general and recyle waste?)],"Yes")</f>
        <v>0</v>
      </c>
    </row>
    <row r="5" spans="1:8" x14ac:dyDescent="0.25">
      <c r="A5" s="33" t="s">
        <v>123</v>
      </c>
      <c r="B5" s="64">
        <f>SUMIFS(Table4[Building''s Weekly waste arising (in tonnes )],Table4[Waste segregation
(Do you segregate the waste into general and recyle waste?)],"No")</f>
        <v>0</v>
      </c>
      <c r="H5" s="49"/>
    </row>
    <row r="6" spans="1:8" x14ac:dyDescent="0.25">
      <c r="A6" s="2"/>
      <c r="B6" s="2"/>
    </row>
    <row r="7" spans="1:8" x14ac:dyDescent="0.25">
      <c r="A7" s="97" t="s">
        <v>98</v>
      </c>
      <c r="B7" s="97"/>
    </row>
    <row r="8" spans="1:8" x14ac:dyDescent="0.25">
      <c r="A8" s="33" t="s">
        <v>124</v>
      </c>
      <c r="B8" s="64">
        <f>0.56*'Waste Summary'!B4</f>
        <v>0</v>
      </c>
    </row>
    <row r="9" spans="1:8" x14ac:dyDescent="0.25">
      <c r="A9" s="33" t="s">
        <v>125</v>
      </c>
      <c r="B9" s="64">
        <f>0.44*'Waste Summary'!B4</f>
        <v>0</v>
      </c>
      <c r="H9" s="49"/>
    </row>
    <row r="10" spans="1:8" x14ac:dyDescent="0.25">
      <c r="A10" s="2"/>
      <c r="B10" s="2"/>
    </row>
    <row r="11" spans="1:8" x14ac:dyDescent="0.25">
      <c r="A11" s="97" t="s">
        <v>99</v>
      </c>
      <c r="B11" s="97"/>
    </row>
    <row r="12" spans="1:8" ht="20.25" customHeight="1" x14ac:dyDescent="0.25">
      <c r="A12" s="33" t="s">
        <v>126</v>
      </c>
      <c r="B12" s="64">
        <f>(B8+'Waste Summary'!B5)*'Waste Data Entry'!C14</f>
        <v>0</v>
      </c>
      <c r="D12" s="91" t="s">
        <v>101</v>
      </c>
      <c r="E12" s="92"/>
      <c r="F12" s="92"/>
      <c r="G12" s="93"/>
    </row>
    <row r="13" spans="1:8" ht="19.5" customHeight="1" x14ac:dyDescent="0.25">
      <c r="A13" s="33" t="s">
        <v>127</v>
      </c>
      <c r="B13" s="64">
        <f>B9*'Waste Data Entry'!C14</f>
        <v>0</v>
      </c>
      <c r="D13" s="94"/>
      <c r="E13" s="95"/>
      <c r="F13" s="95"/>
      <c r="G13" s="96"/>
      <c r="H13" s="49"/>
    </row>
  </sheetData>
  <sheetProtection algorithmName="SHA-512" hashValue="+X523uTm839TtWhBY07w6P8tMaW1jdLAPMsNAVOoQqiH4GORIAjylC+RfqUAoOJHJwLB/nQ7Ghyp+sJ0EnvsJQ==" saltValue="+2BgYMZ8rLp6NAXXFDyaCA==" spinCount="100000" sheet="1" objects="1" scenarios="1"/>
  <mergeCells count="5">
    <mergeCell ref="A3:B3"/>
    <mergeCell ref="D12:G13"/>
    <mergeCell ref="A7:B7"/>
    <mergeCell ref="A11:B11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AB3D-8DB9-4505-BAFC-B7CAB298A448}">
  <sheetPr codeName="Sheet4"/>
  <dimension ref="B4:G30"/>
  <sheetViews>
    <sheetView workbookViewId="0">
      <selection activeCell="C30" sqref="C30"/>
    </sheetView>
  </sheetViews>
  <sheetFormatPr defaultRowHeight="15" x14ac:dyDescent="0.25"/>
  <cols>
    <col min="2" max="2" width="59.42578125" customWidth="1"/>
    <col min="3" max="3" width="68.140625" bestFit="1" customWidth="1"/>
    <col min="4" max="4" width="36.5703125" customWidth="1"/>
    <col min="5" max="5" width="39.140625" customWidth="1"/>
    <col min="6" max="6" width="39.28515625" customWidth="1"/>
  </cols>
  <sheetData>
    <row r="4" spans="2:7" x14ac:dyDescent="0.25">
      <c r="B4" s="42" t="s">
        <v>47</v>
      </c>
      <c r="C4" s="21" t="s">
        <v>48</v>
      </c>
      <c r="D4" s="43" t="s">
        <v>49</v>
      </c>
      <c r="G4" t="s">
        <v>50</v>
      </c>
    </row>
    <row r="5" spans="2:7" x14ac:dyDescent="0.25">
      <c r="B5" s="42"/>
      <c r="C5" s="21"/>
      <c r="D5" s="43"/>
      <c r="G5" t="s">
        <v>51</v>
      </c>
    </row>
    <row r="6" spans="2:7" x14ac:dyDescent="0.25">
      <c r="B6" s="41" t="s">
        <v>18</v>
      </c>
      <c r="C6" s="2" t="s">
        <v>19</v>
      </c>
      <c r="D6" s="2">
        <v>1.35E-2</v>
      </c>
      <c r="G6" t="s">
        <v>52</v>
      </c>
    </row>
    <row r="7" spans="2:7" ht="17.25" x14ac:dyDescent="0.25">
      <c r="B7" s="41" t="s">
        <v>44</v>
      </c>
      <c r="C7" s="2" t="s">
        <v>21</v>
      </c>
      <c r="D7" s="2">
        <v>2.7000000000000001E-3</v>
      </c>
    </row>
    <row r="8" spans="2:7" x14ac:dyDescent="0.25">
      <c r="B8" s="41" t="s">
        <v>22</v>
      </c>
      <c r="C8" s="2" t="s">
        <v>23</v>
      </c>
      <c r="D8" s="2">
        <v>1.3500000000000001E-3</v>
      </c>
    </row>
    <row r="9" spans="2:7" x14ac:dyDescent="0.25">
      <c r="B9" s="41" t="s">
        <v>24</v>
      </c>
      <c r="C9" s="2" t="s">
        <v>25</v>
      </c>
      <c r="D9" s="2">
        <v>2.7000000000000001E-3</v>
      </c>
    </row>
    <row r="10" spans="2:7" x14ac:dyDescent="0.25">
      <c r="B10" s="41" t="s">
        <v>26</v>
      </c>
      <c r="C10" s="2" t="s">
        <v>27</v>
      </c>
      <c r="D10" s="2">
        <v>2.0250000000000001E-2</v>
      </c>
    </row>
    <row r="11" spans="2:7" x14ac:dyDescent="0.25">
      <c r="B11" s="41" t="s">
        <v>28</v>
      </c>
      <c r="C11" s="2" t="s">
        <v>29</v>
      </c>
      <c r="D11" s="2">
        <v>9.4500000000000001E-2</v>
      </c>
    </row>
    <row r="12" spans="2:7" x14ac:dyDescent="0.25">
      <c r="B12" s="41" t="s">
        <v>30</v>
      </c>
      <c r="C12" s="2" t="s">
        <v>29</v>
      </c>
      <c r="D12" s="2">
        <v>6.7500000000000004E-2</v>
      </c>
    </row>
    <row r="13" spans="2:7" x14ac:dyDescent="0.25">
      <c r="B13" s="41" t="s">
        <v>31</v>
      </c>
      <c r="C13" s="2" t="s">
        <v>29</v>
      </c>
      <c r="D13" s="2">
        <v>4.0500000000000001E-2</v>
      </c>
    </row>
    <row r="14" spans="2:7" x14ac:dyDescent="0.25">
      <c r="B14" s="41" t="s">
        <v>32</v>
      </c>
      <c r="C14" s="2" t="s">
        <v>33</v>
      </c>
      <c r="D14" s="2">
        <v>2.7E-2</v>
      </c>
    </row>
    <row r="15" spans="2:7" x14ac:dyDescent="0.25">
      <c r="B15" s="41" t="s">
        <v>34</v>
      </c>
      <c r="C15" s="2" t="s">
        <v>33</v>
      </c>
      <c r="D15" s="2">
        <v>4.0500000000000001E-2</v>
      </c>
    </row>
    <row r="16" spans="2:7" x14ac:dyDescent="0.25">
      <c r="B16" s="41" t="s">
        <v>35</v>
      </c>
      <c r="C16" s="2" t="s">
        <v>36</v>
      </c>
      <c r="D16" s="2">
        <v>1.3500000000000001E-3</v>
      </c>
    </row>
    <row r="17" spans="2:6" ht="17.25" x14ac:dyDescent="0.25">
      <c r="B17" s="44" t="s">
        <v>53</v>
      </c>
      <c r="C17" s="45" t="s">
        <v>54</v>
      </c>
      <c r="D17" s="2">
        <v>2.7E-2</v>
      </c>
    </row>
    <row r="22" spans="2:6" ht="17.25" x14ac:dyDescent="0.25">
      <c r="B22" t="s">
        <v>111</v>
      </c>
      <c r="C22" t="s">
        <v>112</v>
      </c>
      <c r="D22" t="s">
        <v>113</v>
      </c>
      <c r="E22" t="s">
        <v>114</v>
      </c>
      <c r="F22" t="s">
        <v>115</v>
      </c>
    </row>
    <row r="23" spans="2:6" x14ac:dyDescent="0.25">
      <c r="B23" t="s">
        <v>109</v>
      </c>
      <c r="C23">
        <f>0.001*34</f>
        <v>3.4000000000000002E-2</v>
      </c>
      <c r="D23">
        <f>0.001*636</f>
        <v>0.63600000000000001</v>
      </c>
      <c r="E23">
        <f>0.001*22</f>
        <v>2.1999999999999999E-2</v>
      </c>
      <c r="F23">
        <f>0.001*450</f>
        <v>0.45</v>
      </c>
    </row>
    <row r="24" spans="2:6" x14ac:dyDescent="0.25">
      <c r="B24" t="s">
        <v>110</v>
      </c>
      <c r="C24">
        <f>0.93/1000</f>
        <v>9.3000000000000005E-4</v>
      </c>
      <c r="D24">
        <f>758/1000</f>
        <v>0.75800000000000001</v>
      </c>
      <c r="E24">
        <f>0.55/1000</f>
        <v>5.5000000000000003E-4</v>
      </c>
      <c r="F24">
        <f>397/1000</f>
        <v>0.39700000000000002</v>
      </c>
    </row>
    <row r="28" spans="2:6" x14ac:dyDescent="0.25">
      <c r="B28" t="s">
        <v>109</v>
      </c>
      <c r="C28" t="s">
        <v>110</v>
      </c>
      <c r="D28" t="s">
        <v>121</v>
      </c>
    </row>
    <row r="29" spans="2:6" x14ac:dyDescent="0.25">
      <c r="B29" t="s">
        <v>117</v>
      </c>
      <c r="C29" t="s">
        <v>120</v>
      </c>
      <c r="D29">
        <v>1</v>
      </c>
    </row>
    <row r="30" spans="2:6" x14ac:dyDescent="0.25">
      <c r="B30" t="s">
        <v>118</v>
      </c>
      <c r="C30" t="s">
        <v>119</v>
      </c>
      <c r="D30">
        <v>2</v>
      </c>
    </row>
  </sheetData>
  <sheetProtection algorithmName="SHA-512" hashValue="NMS6RdtHBAIbzIPSdTGeqx7GC9pg02XAUNugqOiBboYvnpNm4USgf0NGYRwiUuUiUF7YbNEMDa+bC0/EiMyBJw==" saltValue="etlPtAPwvhvGRQYBGOFLvA==" spinCount="100000" sheet="1" objects="1" scenarios="1"/>
  <conditionalFormatting sqref="C8">
    <cfRule type="expression" dxfId="6" priority="19">
      <formula>#REF!="Domestic"</formula>
    </cfRule>
    <cfRule type="expression" dxfId="5" priority="20">
      <formula>#REF!="Office"</formula>
    </cfRule>
  </conditionalFormatting>
  <conditionalFormatting sqref="C9">
    <cfRule type="expression" dxfId="4" priority="17">
      <formula>#REF!="Domestic"</formula>
    </cfRule>
  </conditionalFormatting>
  <conditionalFormatting sqref="C9:C17">
    <cfRule type="expression" dxfId="3" priority="2">
      <formula>#REF!="Office"</formula>
    </cfRule>
  </conditionalFormatting>
  <conditionalFormatting sqref="C10:C17">
    <cfRule type="expression" dxfId="2" priority="1">
      <formula>#REF!="Domestic"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353E5-8D97-46BE-975B-69E626B815DE}">
  <sheetPr codeName="Sheet3"/>
  <dimension ref="A2:B9"/>
  <sheetViews>
    <sheetView workbookViewId="0">
      <selection activeCell="D5" sqref="D5"/>
    </sheetView>
  </sheetViews>
  <sheetFormatPr defaultRowHeight="15" x14ac:dyDescent="0.25"/>
  <cols>
    <col min="1" max="1" width="52.42578125" customWidth="1"/>
    <col min="2" max="2" width="38.140625" customWidth="1"/>
    <col min="4" max="4" width="15.85546875" customWidth="1"/>
    <col min="5" max="5" width="10.28515625" customWidth="1"/>
  </cols>
  <sheetData>
    <row r="2" spans="1:2" x14ac:dyDescent="0.25">
      <c r="A2" t="s">
        <v>41</v>
      </c>
      <c r="B2" s="38" t="s">
        <v>110</v>
      </c>
    </row>
    <row r="4" spans="1:2" ht="31.5" customHeight="1" x14ac:dyDescent="0.25">
      <c r="A4" s="40" t="s">
        <v>116</v>
      </c>
      <c r="B4" s="39"/>
    </row>
    <row r="5" spans="1:2" x14ac:dyDescent="0.25">
      <c r="B5" s="37"/>
    </row>
    <row r="6" spans="1:2" x14ac:dyDescent="0.25">
      <c r="B6" s="37"/>
    </row>
    <row r="7" spans="1:2" x14ac:dyDescent="0.25">
      <c r="A7" t="s">
        <v>55</v>
      </c>
      <c r="B7" t="s">
        <v>56</v>
      </c>
    </row>
    <row r="8" spans="1:2" x14ac:dyDescent="0.25">
      <c r="A8" t="str">
        <f>$B$2</f>
        <v>Enclosed Shopping Centres</v>
      </c>
      <c r="B8" t="e">
        <f>B4*VLOOKUP(Table1[[#This Row],[Building type]],'Reference Benchmarks'!B6:D17,3,FALSE)</f>
        <v>#N/A</v>
      </c>
    </row>
    <row r="9" spans="1:2" x14ac:dyDescent="0.25">
      <c r="B9" s="37"/>
    </row>
  </sheetData>
  <sheetProtection algorithmName="SHA-512" hashValue="iDy4JzTZCFLgwhhXIH/DKy77Iw03Qiq2wrsrTV3QkcDm0MLnUbTXf/kLft+rBlQgPYKsxeInQPOtgqSnO8cNYQ==" saltValue="jTDqbrSqLAhFiluBq5GfBA==" spinCount="100000" sheet="1" objects="1" scenarios="1"/>
  <dataValidations count="1">
    <dataValidation type="list" allowBlank="1" showInputMessage="1" showErrorMessage="1" sqref="B4" xr:uid="{A33E2484-954A-40AD-AA42-D8EA435B51D3}">
      <formula1>INDIRECT($B$2)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38C7C1-F467-4871-AA6E-A537C9281ACA}">
          <x14:formula1>
            <xm:f>'Reference Benchmarks'!$B$28:$C$28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A2F1-5ABC-4248-8A28-D76989527236}">
  <sheetPr codeName="Sheet5"/>
  <dimension ref="A2:B6"/>
  <sheetViews>
    <sheetView workbookViewId="0">
      <selection activeCell="E6" sqref="E6"/>
    </sheetView>
  </sheetViews>
  <sheetFormatPr defaultRowHeight="15" x14ac:dyDescent="0.25"/>
  <cols>
    <col min="1" max="1" width="56.140625" bestFit="1" customWidth="1"/>
    <col min="2" max="2" width="15.7109375" bestFit="1" customWidth="1"/>
    <col min="5" max="5" width="45.28515625" bestFit="1" customWidth="1"/>
    <col min="6" max="6" width="9" bestFit="1" customWidth="1"/>
  </cols>
  <sheetData>
    <row r="2" spans="1:2" ht="18.75" x14ac:dyDescent="0.3">
      <c r="A2" s="98" t="s">
        <v>46</v>
      </c>
      <c r="B2" s="99"/>
    </row>
    <row r="3" spans="1:2" ht="18.75" x14ac:dyDescent="0.3">
      <c r="A3" s="20" t="s">
        <v>57</v>
      </c>
      <c r="B3" s="20" t="s">
        <v>58</v>
      </c>
    </row>
    <row r="4" spans="1:2" ht="18.75" x14ac:dyDescent="0.25">
      <c r="A4" s="19" t="s">
        <v>59</v>
      </c>
      <c r="B4" s="18">
        <f>SUM('New Waste data'!D11:D33)</f>
        <v>5000</v>
      </c>
    </row>
    <row r="5" spans="1:2" ht="18.75" x14ac:dyDescent="0.25">
      <c r="A5" s="19" t="s">
        <v>60</v>
      </c>
      <c r="B5" s="18">
        <f>B4*0.56</f>
        <v>2800.0000000000005</v>
      </c>
    </row>
    <row r="6" spans="1:2" ht="18.75" x14ac:dyDescent="0.25">
      <c r="A6" s="19" t="s">
        <v>61</v>
      </c>
      <c r="B6" s="18">
        <f>0.44*B4</f>
        <v>2200</v>
      </c>
    </row>
  </sheetData>
  <mergeCells count="1">
    <mergeCell ref="A2:B2"/>
  </mergeCells>
  <conditionalFormatting sqref="A4:A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{D8544FC0-40A8-4F21-9137-0B9E45CE51A7}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544FC0-40A8-4F21-9137-0B9E45CE51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A4:A6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D59C-C052-4C16-9631-509737D126CF}">
  <sheetPr codeName="Sheet6"/>
  <dimension ref="A2:G15"/>
  <sheetViews>
    <sheetView workbookViewId="0">
      <selection activeCell="D28" sqref="D28"/>
    </sheetView>
  </sheetViews>
  <sheetFormatPr defaultRowHeight="15" x14ac:dyDescent="0.25"/>
  <cols>
    <col min="1" max="1" width="36.85546875" bestFit="1" customWidth="1"/>
    <col min="2" max="2" width="68.5703125" bestFit="1" customWidth="1"/>
    <col min="3" max="3" width="15" bestFit="1" customWidth="1"/>
    <col min="4" max="4" width="15.85546875" bestFit="1" customWidth="1"/>
    <col min="6" max="6" width="16.42578125" bestFit="1" customWidth="1"/>
  </cols>
  <sheetData>
    <row r="2" spans="1:7" x14ac:dyDescent="0.25">
      <c r="A2" s="100"/>
      <c r="B2" s="100"/>
      <c r="C2" s="101"/>
      <c r="F2" t="s">
        <v>62</v>
      </c>
      <c r="G2">
        <v>2.7E-4</v>
      </c>
    </row>
    <row r="3" spans="1:7" x14ac:dyDescent="0.25">
      <c r="A3" s="3" t="s">
        <v>63</v>
      </c>
      <c r="B3" s="3" t="s">
        <v>64</v>
      </c>
      <c r="C3" s="3" t="s">
        <v>65</v>
      </c>
      <c r="D3" s="3" t="s">
        <v>66</v>
      </c>
    </row>
    <row r="4" spans="1:7" x14ac:dyDescent="0.25">
      <c r="A4" s="2" t="s">
        <v>67</v>
      </c>
      <c r="B4" s="2" t="s">
        <v>68</v>
      </c>
      <c r="C4" s="2">
        <v>50</v>
      </c>
      <c r="D4" s="2">
        <f>C4*$G$2</f>
        <v>1.35E-2</v>
      </c>
    </row>
    <row r="5" spans="1:7" ht="17.25" x14ac:dyDescent="0.25">
      <c r="A5" s="2" t="s">
        <v>69</v>
      </c>
      <c r="B5" s="2" t="s">
        <v>70</v>
      </c>
      <c r="C5" s="2">
        <v>10</v>
      </c>
      <c r="D5" s="2">
        <f t="shared" ref="D5:D15" si="0">C5*$G$2</f>
        <v>2.7000000000000001E-3</v>
      </c>
    </row>
    <row r="6" spans="1:7" x14ac:dyDescent="0.25">
      <c r="A6" s="2" t="s">
        <v>22</v>
      </c>
      <c r="B6" s="2" t="s">
        <v>71</v>
      </c>
      <c r="C6" s="2">
        <v>5</v>
      </c>
      <c r="D6" s="2">
        <f t="shared" si="0"/>
        <v>1.3500000000000001E-3</v>
      </c>
    </row>
    <row r="7" spans="1:7" x14ac:dyDescent="0.25">
      <c r="A7" s="2" t="s">
        <v>24</v>
      </c>
      <c r="B7" s="2" t="s">
        <v>72</v>
      </c>
      <c r="C7" s="2">
        <v>10</v>
      </c>
      <c r="D7" s="2">
        <f t="shared" si="0"/>
        <v>2.7000000000000001E-3</v>
      </c>
    </row>
    <row r="8" spans="1:7" x14ac:dyDescent="0.25">
      <c r="A8" s="2" t="s">
        <v>26</v>
      </c>
      <c r="B8" s="2" t="s">
        <v>73</v>
      </c>
      <c r="C8" s="2">
        <v>75</v>
      </c>
      <c r="D8" s="2">
        <f t="shared" si="0"/>
        <v>2.0250000000000001E-2</v>
      </c>
    </row>
    <row r="9" spans="1:7" x14ac:dyDescent="0.25">
      <c r="A9" s="2" t="s">
        <v>28</v>
      </c>
      <c r="B9" s="2" t="s">
        <v>74</v>
      </c>
      <c r="C9" s="2">
        <v>350</v>
      </c>
      <c r="D9" s="2">
        <f t="shared" si="0"/>
        <v>9.4500000000000001E-2</v>
      </c>
    </row>
    <row r="10" spans="1:7" x14ac:dyDescent="0.25">
      <c r="A10" s="2" t="s">
        <v>30</v>
      </c>
      <c r="B10" s="2" t="s">
        <v>75</v>
      </c>
      <c r="C10" s="2">
        <v>250</v>
      </c>
      <c r="D10" s="2">
        <f t="shared" si="0"/>
        <v>6.7500000000000004E-2</v>
      </c>
    </row>
    <row r="11" spans="1:7" x14ac:dyDescent="0.25">
      <c r="A11" s="2" t="s">
        <v>31</v>
      </c>
      <c r="B11" s="2" t="s">
        <v>76</v>
      </c>
      <c r="C11" s="2">
        <v>150</v>
      </c>
      <c r="D11" s="2">
        <f t="shared" si="0"/>
        <v>4.0500000000000001E-2</v>
      </c>
    </row>
    <row r="12" spans="1:7" ht="17.25" x14ac:dyDescent="0.25">
      <c r="A12" s="2" t="s">
        <v>32</v>
      </c>
      <c r="B12" s="2" t="s">
        <v>77</v>
      </c>
      <c r="C12" s="2">
        <v>100</v>
      </c>
      <c r="D12" s="2">
        <f t="shared" si="0"/>
        <v>2.7E-2</v>
      </c>
    </row>
    <row r="13" spans="1:7" ht="17.25" x14ac:dyDescent="0.25">
      <c r="A13" s="2" t="s">
        <v>34</v>
      </c>
      <c r="B13" s="2" t="s">
        <v>78</v>
      </c>
      <c r="C13" s="2">
        <v>150</v>
      </c>
      <c r="D13" s="2">
        <f t="shared" si="0"/>
        <v>4.0500000000000001E-2</v>
      </c>
    </row>
    <row r="14" spans="1:7" ht="17.25" x14ac:dyDescent="0.25">
      <c r="A14" s="2" t="s">
        <v>35</v>
      </c>
      <c r="B14" s="2" t="s">
        <v>79</v>
      </c>
      <c r="C14" s="2">
        <v>5</v>
      </c>
      <c r="D14" s="2">
        <f t="shared" si="0"/>
        <v>1.3500000000000001E-3</v>
      </c>
    </row>
    <row r="15" spans="1:7" ht="15.75" x14ac:dyDescent="0.25">
      <c r="A15" s="2" t="s">
        <v>37</v>
      </c>
      <c r="B15" s="2" t="s">
        <v>80</v>
      </c>
      <c r="C15" s="2">
        <v>100</v>
      </c>
      <c r="D15" s="2">
        <f t="shared" si="0"/>
        <v>2.7E-2</v>
      </c>
    </row>
  </sheetData>
  <sheetProtection algorithmName="SHA-512" hashValue="W9gVPTnPemTqI87kpvPblxW/snXbss/3XaYb7cGFh1FclWgwSmu/Cry7OwINFVnQIkl8rEuUNM9GoVL5DafurQ==" saltValue="0G0H6yw3ArSeqr5IrYYMTQ==" spinCount="100000" sheet="1" objects="1" scenarios="1"/>
  <mergeCells count="1">
    <mergeCell ref="A2:C2"/>
  </mergeCells>
  <conditionalFormatting sqref="B4:C15">
    <cfRule type="expression" dxfId="1" priority="1">
      <formula>$A$8="Domestic"</formula>
    </cfRule>
  </conditionalFormatting>
  <conditionalFormatting sqref="B5:C15">
    <cfRule type="expression" dxfId="0" priority="2">
      <formula>$A$8="Office"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3E0C-924A-43DD-A390-263E8B2F7E91}">
  <sheetPr codeName="Sheet7"/>
  <dimension ref="B2:F15"/>
  <sheetViews>
    <sheetView workbookViewId="0">
      <selection activeCell="E6" sqref="E6"/>
    </sheetView>
  </sheetViews>
  <sheetFormatPr defaultRowHeight="15" x14ac:dyDescent="0.25"/>
  <cols>
    <col min="2" max="2" width="36.140625" bestFit="1" customWidth="1"/>
    <col min="4" max="4" width="23.85546875" bestFit="1" customWidth="1"/>
  </cols>
  <sheetData>
    <row r="2" spans="2:6" x14ac:dyDescent="0.25">
      <c r="B2" s="1" t="s">
        <v>14</v>
      </c>
      <c r="D2" s="1" t="s">
        <v>81</v>
      </c>
      <c r="F2" s="1" t="s">
        <v>82</v>
      </c>
    </row>
    <row r="3" spans="2:6" x14ac:dyDescent="0.25">
      <c r="B3" t="s">
        <v>83</v>
      </c>
      <c r="D3" t="s">
        <v>84</v>
      </c>
      <c r="F3" t="s">
        <v>9</v>
      </c>
    </row>
    <row r="4" spans="2:6" x14ac:dyDescent="0.25">
      <c r="B4" t="s">
        <v>18</v>
      </c>
      <c r="D4" t="s">
        <v>85</v>
      </c>
      <c r="F4" t="s">
        <v>45</v>
      </c>
    </row>
    <row r="5" spans="2:6" x14ac:dyDescent="0.25">
      <c r="B5" t="s">
        <v>20</v>
      </c>
      <c r="D5" t="s">
        <v>86</v>
      </c>
    </row>
    <row r="6" spans="2:6" x14ac:dyDescent="0.25">
      <c r="B6" t="s">
        <v>22</v>
      </c>
      <c r="D6" t="s">
        <v>87</v>
      </c>
    </row>
    <row r="7" spans="2:6" x14ac:dyDescent="0.25">
      <c r="B7" t="s">
        <v>24</v>
      </c>
      <c r="D7" t="s">
        <v>88</v>
      </c>
    </row>
    <row r="8" spans="2:6" x14ac:dyDescent="0.25">
      <c r="B8" t="s">
        <v>89</v>
      </c>
      <c r="D8" t="s">
        <v>90</v>
      </c>
    </row>
    <row r="9" spans="2:6" x14ac:dyDescent="0.25">
      <c r="B9" t="s">
        <v>30</v>
      </c>
      <c r="D9" t="s">
        <v>91</v>
      </c>
    </row>
    <row r="10" spans="2:6" x14ac:dyDescent="0.25">
      <c r="B10" t="s">
        <v>28</v>
      </c>
    </row>
    <row r="11" spans="2:6" x14ac:dyDescent="0.25">
      <c r="B11" t="s">
        <v>92</v>
      </c>
    </row>
    <row r="12" spans="2:6" x14ac:dyDescent="0.25">
      <c r="B12" t="s">
        <v>32</v>
      </c>
    </row>
    <row r="13" spans="2:6" x14ac:dyDescent="0.25">
      <c r="B13" t="s">
        <v>93</v>
      </c>
    </row>
    <row r="14" spans="2:6" x14ac:dyDescent="0.25">
      <c r="B14" t="s">
        <v>35</v>
      </c>
    </row>
    <row r="15" spans="2:6" x14ac:dyDescent="0.25">
      <c r="B15" t="s">
        <v>94</v>
      </c>
    </row>
  </sheetData>
  <sheetProtection algorithmName="SHA-512" hashValue="IfHQ2M1027qtv8Qx7WQUkUGA0Bn+xjFNrS2unoYR5+JJo769Lh8bKWt8hrsDEu39QZhXl3iWNiuDZwJ3HBE85Q==" saltValue="2xDnwSq9qR/usl0JmD3OC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217F0EC596746964F5000D9ECB713" ma:contentTypeVersion="15" ma:contentTypeDescription="Create a new document." ma:contentTypeScope="" ma:versionID="d81a52f55640f52f69252b78505708c2">
  <xsd:schema xmlns:xsd="http://www.w3.org/2001/XMLSchema" xmlns:xs="http://www.w3.org/2001/XMLSchema" xmlns:p="http://schemas.microsoft.com/office/2006/metadata/properties" xmlns:ns2="28169fe0-da36-4ea5-b229-c9b6493393a7" xmlns:ns3="752b62b6-bfcc-4c01-ad19-9cd4f9bf5cd4" targetNamespace="http://schemas.microsoft.com/office/2006/metadata/properties" ma:root="true" ma:fieldsID="9791361bb0a8cdd64d4db986ab2b10f2" ns2:_="" ns3:_="">
    <xsd:import namespace="28169fe0-da36-4ea5-b229-c9b6493393a7"/>
    <xsd:import namespace="752b62b6-bfcc-4c01-ad19-9cd4f9bf5c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69fe0-da36-4ea5-b229-c9b649339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7ebe014-f479-4a30-8c58-cf8bea899a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b62b6-bfcc-4c01-ad19-9cd4f9bf5cd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9f334e6-a42c-45a0-a7bf-c784a1926888}" ma:internalName="TaxCatchAll" ma:showField="CatchAllData" ma:web="752b62b6-bfcc-4c01-ad19-9cd4f9bf5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169fe0-da36-4ea5-b229-c9b6493393a7">
      <Terms xmlns="http://schemas.microsoft.com/office/infopath/2007/PartnerControls"/>
    </lcf76f155ced4ddcb4097134ff3c332f>
    <TaxCatchAll xmlns="752b62b6-bfcc-4c01-ad19-9cd4f9bf5c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9BE695-CA97-44C2-9208-783512032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69fe0-da36-4ea5-b229-c9b6493393a7"/>
    <ds:schemaRef ds:uri="752b62b6-bfcc-4c01-ad19-9cd4f9bf5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E6C32-0880-41A4-8E6C-C99EEA655C30}">
  <ds:schemaRefs>
    <ds:schemaRef ds:uri="http://schemas.microsoft.com/office/2006/documentManagement/types"/>
    <ds:schemaRef ds:uri="http://purl.org/dc/elements/1.1/"/>
    <ds:schemaRef ds:uri="752b62b6-bfcc-4c01-ad19-9cd4f9bf5cd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28169fe0-da36-4ea5-b229-c9b6493393a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A5F38D-3D59-42E0-BF40-67EE96F304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Tool Summary</vt:lpstr>
      <vt:lpstr>New Waste data</vt:lpstr>
      <vt:lpstr>Waste Data Entry</vt:lpstr>
      <vt:lpstr>Waste Summary</vt:lpstr>
      <vt:lpstr>Reference Benchmarks</vt:lpstr>
      <vt:lpstr>Water usage estimation</vt:lpstr>
      <vt:lpstr>All Results</vt:lpstr>
      <vt:lpstr>BS Standards </vt:lpstr>
      <vt:lpstr>Reference</vt:lpstr>
      <vt:lpstr>Building_items</vt:lpstr>
      <vt:lpstr>Enclosed_Shopping_Centres</vt:lpstr>
      <vt:lpstr>Offices</vt:lpstr>
      <vt:lpstr>Ref3_</vt:lpstr>
      <vt:lpstr>Tool.summary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Khatokar</dc:creator>
  <cp:keywords/>
  <dc:description/>
  <cp:lastModifiedBy>Julia Cyckowska</cp:lastModifiedBy>
  <cp:revision/>
  <dcterms:created xsi:type="dcterms:W3CDTF">2015-06-05T18:17:20Z</dcterms:created>
  <dcterms:modified xsi:type="dcterms:W3CDTF">2024-05-03T13:00:59Z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0x0101002CE217F0EC596746964F5000D9ECB713</vt:lpwstr>
  </property>
  <property fmtid="{D5CDD505-2E9C-101B-9397-08002B2CF9AE}" pid="3" name="MediaServiceImageTags">
    <vt:lpwstr/>
  </property>
</Properties>
</file>